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drawings/drawing3.xml" ContentType="application/vnd.openxmlformats-officedocument.drawing+xml"/>
  <Override PartName="/xl/comments3.xml" ContentType="application/vnd.openxmlformats-officedocument.spreadsheetml.comments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drawings/drawing4.xml" ContentType="application/vnd.openxmlformats-officedocument.drawing+xml"/>
  <Override PartName="/xl/comments4.xml" ContentType="application/vnd.openxmlformats-officedocument.spreadsheetml.comments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charts/chart19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charts/chart20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charts/chart21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127"/>
  <workbookPr/>
  <mc:AlternateContent xmlns:mc="http://schemas.openxmlformats.org/markup-compatibility/2006">
    <mc:Choice Requires="x15">
      <x15ac:absPath xmlns:x15ac="http://schemas.microsoft.com/office/spreadsheetml/2010/11/ac" url="https://d.docs.live.net/0c631aeff4e41635/Υπολογιστής/RRT2/RRT2 Raw data/Sorptivity/"/>
    </mc:Choice>
  </mc:AlternateContent>
  <xr:revisionPtr revIDLastSave="81" documentId="11_5B69D12C54954D3BF09D6C20BC43F3EACCEE7860" xr6:coauthVersionLast="45" xr6:coauthVersionMax="45" xr10:uidLastSave="{15E9253A-BF98-4D5E-91EF-BA129AC9F663}"/>
  <bookViews>
    <workbookView xWindow="-98" yWindow="-98" windowWidth="20715" windowHeight="13276" activeTab="4" xr2:uid="{00000000-000D-0000-FFFF-FFFF00000000}"/>
  </bookViews>
  <sheets>
    <sheet name="Cracking day" sheetId="1" r:id="rId1"/>
    <sheet name="28 days healing" sheetId="7" r:id="rId2"/>
    <sheet name="3 months healing" sheetId="8" r:id="rId3"/>
    <sheet name="6-13 months healing" sheetId="9" r:id="rId4"/>
    <sheet name="SUMMARY RESULTS" sheetId="6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32" i="7" l="1"/>
  <c r="C42" i="9"/>
  <c r="C41" i="9"/>
  <c r="C40" i="9"/>
  <c r="C39" i="9"/>
  <c r="C38" i="9"/>
  <c r="C37" i="9"/>
  <c r="C36" i="9"/>
  <c r="C35" i="9"/>
  <c r="C34" i="9"/>
  <c r="C33" i="9"/>
  <c r="C32" i="9"/>
  <c r="C42" i="8"/>
  <c r="C41" i="8"/>
  <c r="C40" i="8"/>
  <c r="C39" i="8"/>
  <c r="C38" i="8"/>
  <c r="C37" i="8"/>
  <c r="C36" i="8"/>
  <c r="C35" i="8"/>
  <c r="C34" i="8"/>
  <c r="C33" i="8"/>
  <c r="C32" i="8"/>
  <c r="C43" i="7"/>
  <c r="C42" i="7"/>
  <c r="C41" i="7"/>
  <c r="C40" i="7"/>
  <c r="C39" i="7"/>
  <c r="C38" i="7"/>
  <c r="C37" i="7"/>
  <c r="C36" i="7"/>
  <c r="C35" i="7"/>
  <c r="C34" i="7"/>
  <c r="C33" i="7"/>
  <c r="C32" i="7"/>
  <c r="C33" i="1"/>
  <c r="C34" i="1"/>
  <c r="C35" i="1"/>
  <c r="C36" i="1"/>
  <c r="C37" i="1"/>
  <c r="C38" i="1"/>
  <c r="C39" i="1"/>
  <c r="C40" i="1"/>
  <c r="C41" i="1"/>
  <c r="C42" i="1"/>
  <c r="C43" i="1"/>
  <c r="C32" i="1"/>
  <c r="J11" i="8" l="1"/>
  <c r="P16" i="6" s="1"/>
  <c r="J10" i="8"/>
  <c r="P15" i="6" s="1"/>
  <c r="J8" i="8"/>
  <c r="P13" i="6" s="1"/>
  <c r="J7" i="8"/>
  <c r="P12" i="6" s="1"/>
  <c r="J10" i="7"/>
  <c r="O16" i="6" s="1"/>
  <c r="J9" i="7"/>
  <c r="O15" i="6" s="1"/>
  <c r="J7" i="7"/>
  <c r="O13" i="6" s="1"/>
  <c r="J6" i="7"/>
  <c r="O12" i="6" s="1"/>
  <c r="J10" i="1"/>
  <c r="N16" i="6" s="1"/>
  <c r="J9" i="1"/>
  <c r="N15" i="6" s="1"/>
  <c r="J6" i="1"/>
  <c r="N12" i="6" s="1"/>
  <c r="J7" i="1"/>
  <c r="N13" i="6" s="1"/>
  <c r="J13" i="9"/>
  <c r="Q16" i="6" s="1"/>
  <c r="J12" i="9"/>
  <c r="Q15" i="6" s="1"/>
  <c r="J10" i="9"/>
  <c r="Q13" i="6" s="1"/>
  <c r="J9" i="9"/>
  <c r="Q12" i="6" s="1"/>
  <c r="B27" i="7" l="1"/>
  <c r="B27" i="1"/>
  <c r="J102" i="7" l="1"/>
  <c r="I101" i="7"/>
  <c r="J98" i="7"/>
  <c r="J96" i="7"/>
  <c r="H99" i="7"/>
  <c r="H103" i="7"/>
  <c r="J93" i="7"/>
  <c r="J95" i="7"/>
  <c r="H92" i="7"/>
  <c r="J61" i="7"/>
  <c r="I60" i="7"/>
  <c r="I58" i="7"/>
  <c r="I56" i="7"/>
  <c r="I54" i="7"/>
  <c r="I52" i="7"/>
  <c r="H55" i="7"/>
  <c r="H59" i="7"/>
  <c r="H63" i="7"/>
  <c r="I34" i="7"/>
  <c r="J35" i="7"/>
  <c r="H37" i="7"/>
  <c r="I38" i="7"/>
  <c r="J39" i="7"/>
  <c r="H41" i="7"/>
  <c r="I42" i="7"/>
  <c r="J43" i="7"/>
  <c r="I32" i="7"/>
  <c r="J101" i="7"/>
  <c r="I96" i="7"/>
  <c r="I93" i="7"/>
  <c r="I59" i="7"/>
  <c r="J55" i="7"/>
  <c r="H54" i="7"/>
  <c r="I35" i="7"/>
  <c r="I39" i="7"/>
  <c r="I43" i="7"/>
  <c r="J99" i="7"/>
  <c r="J103" i="7"/>
  <c r="I102" i="7"/>
  <c r="I97" i="7"/>
  <c r="H96" i="7"/>
  <c r="H100" i="7"/>
  <c r="I92" i="7"/>
  <c r="I94" i="7"/>
  <c r="H93" i="7"/>
  <c r="H72" i="7"/>
  <c r="J62" i="7"/>
  <c r="I61" i="7"/>
  <c r="J58" i="7"/>
  <c r="J56" i="7"/>
  <c r="J54" i="7"/>
  <c r="J52" i="7"/>
  <c r="H56" i="7"/>
  <c r="H60" i="7"/>
  <c r="H52" i="7"/>
  <c r="J34" i="7"/>
  <c r="H36" i="7"/>
  <c r="I37" i="7"/>
  <c r="J38" i="7"/>
  <c r="H40" i="7"/>
  <c r="I41" i="7"/>
  <c r="J42" i="7"/>
  <c r="I33" i="7"/>
  <c r="J32" i="7"/>
  <c r="I98" i="7"/>
  <c r="H102" i="7"/>
  <c r="J60" i="7"/>
  <c r="J57" i="7"/>
  <c r="H58" i="7"/>
  <c r="J36" i="7"/>
  <c r="J40" i="7"/>
  <c r="H33" i="7"/>
  <c r="J100" i="7"/>
  <c r="I99" i="7"/>
  <c r="I103" i="7"/>
  <c r="J97" i="7"/>
  <c r="H97" i="7"/>
  <c r="H101" i="7"/>
  <c r="J92" i="7"/>
  <c r="J94" i="7"/>
  <c r="H94" i="7"/>
  <c r="J59" i="7"/>
  <c r="J63" i="7"/>
  <c r="I62" i="7"/>
  <c r="I57" i="7"/>
  <c r="I55" i="7"/>
  <c r="I53" i="7"/>
  <c r="H53" i="7"/>
  <c r="H57" i="7"/>
  <c r="H61" i="7"/>
  <c r="H35" i="7"/>
  <c r="I36" i="7"/>
  <c r="J37" i="7"/>
  <c r="H39" i="7"/>
  <c r="I40" i="7"/>
  <c r="J41" i="7"/>
  <c r="H43" i="7"/>
  <c r="J33" i="7"/>
  <c r="I100" i="7"/>
  <c r="H98" i="7"/>
  <c r="I95" i="7"/>
  <c r="H95" i="7"/>
  <c r="I63" i="7"/>
  <c r="J53" i="7"/>
  <c r="H62" i="7"/>
  <c r="H34" i="7"/>
  <c r="H38" i="7"/>
  <c r="H42" i="7"/>
  <c r="H93" i="1"/>
  <c r="I94" i="1"/>
  <c r="J95" i="1"/>
  <c r="H97" i="1"/>
  <c r="I98" i="1"/>
  <c r="J99" i="1"/>
  <c r="H101" i="1"/>
  <c r="I102" i="1"/>
  <c r="J103" i="1"/>
  <c r="H33" i="1"/>
  <c r="I34" i="1"/>
  <c r="J35" i="1"/>
  <c r="H37" i="1"/>
  <c r="I38" i="1"/>
  <c r="J39" i="1"/>
  <c r="H41" i="1"/>
  <c r="I42" i="1"/>
  <c r="J43" i="1"/>
  <c r="I95" i="1"/>
  <c r="H98" i="1"/>
  <c r="J100" i="1"/>
  <c r="I103" i="1"/>
  <c r="I35" i="1"/>
  <c r="I39" i="1"/>
  <c r="H42" i="1"/>
  <c r="I93" i="1"/>
  <c r="J94" i="1"/>
  <c r="H96" i="1"/>
  <c r="I97" i="1"/>
  <c r="J98" i="1"/>
  <c r="H100" i="1"/>
  <c r="I101" i="1"/>
  <c r="J102" i="1"/>
  <c r="I92" i="1"/>
  <c r="I33" i="1"/>
  <c r="J34" i="1"/>
  <c r="H36" i="1"/>
  <c r="I37" i="1"/>
  <c r="J38" i="1"/>
  <c r="H40" i="1"/>
  <c r="I41" i="1"/>
  <c r="J42" i="1"/>
  <c r="I32" i="1"/>
  <c r="J96" i="1"/>
  <c r="H34" i="1"/>
  <c r="H38" i="1"/>
  <c r="I43" i="1"/>
  <c r="J93" i="1"/>
  <c r="H95" i="1"/>
  <c r="I96" i="1"/>
  <c r="J97" i="1"/>
  <c r="H99" i="1"/>
  <c r="I100" i="1"/>
  <c r="J101" i="1"/>
  <c r="H103" i="1"/>
  <c r="J92" i="1"/>
  <c r="J33" i="1"/>
  <c r="H35" i="1"/>
  <c r="I36" i="1"/>
  <c r="J37" i="1"/>
  <c r="H39" i="1"/>
  <c r="I40" i="1"/>
  <c r="J41" i="1"/>
  <c r="H43" i="1"/>
  <c r="J32" i="1"/>
  <c r="H94" i="1"/>
  <c r="I99" i="1"/>
  <c r="H102" i="1"/>
  <c r="H92" i="1"/>
  <c r="J36" i="1"/>
  <c r="J40" i="1"/>
  <c r="H32" i="1"/>
  <c r="B27" i="9"/>
  <c r="H80" i="9" s="1"/>
  <c r="F20" i="9"/>
  <c r="B20" i="9"/>
  <c r="F19" i="9"/>
  <c r="B19" i="9"/>
  <c r="B27" i="8"/>
  <c r="F20" i="8"/>
  <c r="B20" i="8"/>
  <c r="F19" i="8"/>
  <c r="B19" i="8"/>
  <c r="H82" i="7"/>
  <c r="J81" i="7"/>
  <c r="J78" i="7"/>
  <c r="H75" i="7"/>
  <c r="J74" i="7"/>
  <c r="J73" i="7"/>
  <c r="F20" i="7"/>
  <c r="B20" i="7"/>
  <c r="F19" i="7"/>
  <c r="B19" i="7"/>
  <c r="H72" i="8" l="1"/>
  <c r="H70" i="8"/>
  <c r="I71" i="8"/>
  <c r="I70" i="8"/>
  <c r="J71" i="8"/>
  <c r="J70" i="8"/>
  <c r="H71" i="8"/>
  <c r="L38" i="7"/>
  <c r="K38" i="7"/>
  <c r="K57" i="7"/>
  <c r="L57" i="7"/>
  <c r="K58" i="7"/>
  <c r="L58" i="7"/>
  <c r="K37" i="7"/>
  <c r="L37" i="7"/>
  <c r="L53" i="7"/>
  <c r="K53" i="7"/>
  <c r="L33" i="7"/>
  <c r="K33" i="7"/>
  <c r="L55" i="7"/>
  <c r="K55" i="7"/>
  <c r="K34" i="7"/>
  <c r="L34" i="7"/>
  <c r="L32" i="7"/>
  <c r="K32" i="7"/>
  <c r="J105" i="7"/>
  <c r="L52" i="7"/>
  <c r="K52" i="7"/>
  <c r="L62" i="7"/>
  <c r="K62" i="7"/>
  <c r="L39" i="7"/>
  <c r="K39" i="7"/>
  <c r="L61" i="7"/>
  <c r="K61" i="7"/>
  <c r="K60" i="7"/>
  <c r="L60" i="7"/>
  <c r="L63" i="7"/>
  <c r="K63" i="7"/>
  <c r="K40" i="7"/>
  <c r="L40" i="7"/>
  <c r="L41" i="7"/>
  <c r="K41" i="7"/>
  <c r="L35" i="7"/>
  <c r="K35" i="7"/>
  <c r="I105" i="7"/>
  <c r="K42" i="7"/>
  <c r="L42" i="7"/>
  <c r="L43" i="7"/>
  <c r="K43" i="7"/>
  <c r="L36" i="7"/>
  <c r="K36" i="7"/>
  <c r="L56" i="7"/>
  <c r="K56" i="7"/>
  <c r="K54" i="7"/>
  <c r="L54" i="7"/>
  <c r="L59" i="7"/>
  <c r="K59" i="7"/>
  <c r="L35" i="1"/>
  <c r="K35" i="1"/>
  <c r="L33" i="1"/>
  <c r="K33" i="1"/>
  <c r="L39" i="1"/>
  <c r="K39" i="1"/>
  <c r="L34" i="1"/>
  <c r="K34" i="1"/>
  <c r="K36" i="1"/>
  <c r="L36" i="1"/>
  <c r="L42" i="1"/>
  <c r="K42" i="1"/>
  <c r="L37" i="1"/>
  <c r="K37" i="1"/>
  <c r="L38" i="1"/>
  <c r="K38" i="1"/>
  <c r="L32" i="1"/>
  <c r="K32" i="1"/>
  <c r="L43" i="1"/>
  <c r="K43" i="1"/>
  <c r="K40" i="1"/>
  <c r="L40" i="1"/>
  <c r="L41" i="1"/>
  <c r="K41" i="1"/>
  <c r="I45" i="1"/>
  <c r="J45" i="7"/>
  <c r="J65" i="7"/>
  <c r="I105" i="1"/>
  <c r="H45" i="7"/>
  <c r="H65" i="7"/>
  <c r="I45" i="7"/>
  <c r="I65" i="7"/>
  <c r="H105" i="1"/>
  <c r="J45" i="1"/>
  <c r="H45" i="1"/>
  <c r="J105" i="1"/>
  <c r="H105" i="7"/>
  <c r="J52" i="9"/>
  <c r="H53" i="9"/>
  <c r="H56" i="9"/>
  <c r="J58" i="9"/>
  <c r="H72" i="9"/>
  <c r="I74" i="9"/>
  <c r="I76" i="9"/>
  <c r="H91" i="9"/>
  <c r="I92" i="9"/>
  <c r="J93" i="9"/>
  <c r="H95" i="9"/>
  <c r="I96" i="9"/>
  <c r="J97" i="9"/>
  <c r="H99" i="9"/>
  <c r="J89" i="9"/>
  <c r="J33" i="9"/>
  <c r="H35" i="9"/>
  <c r="I36" i="9"/>
  <c r="J37" i="9"/>
  <c r="H39" i="9"/>
  <c r="I40" i="9"/>
  <c r="J41" i="9"/>
  <c r="I32" i="9"/>
  <c r="J90" i="9"/>
  <c r="J94" i="9"/>
  <c r="J98" i="9"/>
  <c r="H36" i="9"/>
  <c r="H40" i="9"/>
  <c r="H90" i="9"/>
  <c r="I91" i="9"/>
  <c r="J92" i="9"/>
  <c r="H94" i="9"/>
  <c r="I95" i="9"/>
  <c r="J96" i="9"/>
  <c r="H98" i="9"/>
  <c r="I99" i="9"/>
  <c r="H89" i="9"/>
  <c r="H34" i="9"/>
  <c r="I35" i="9"/>
  <c r="J36" i="9"/>
  <c r="H38" i="9"/>
  <c r="I39" i="9"/>
  <c r="J40" i="9"/>
  <c r="H42" i="9"/>
  <c r="J32" i="9"/>
  <c r="I93" i="9"/>
  <c r="I97" i="9"/>
  <c r="I33" i="9"/>
  <c r="I37" i="9"/>
  <c r="I41" i="9"/>
  <c r="I90" i="9"/>
  <c r="J91" i="9"/>
  <c r="H93" i="9"/>
  <c r="I94" i="9"/>
  <c r="J95" i="9"/>
  <c r="H97" i="9"/>
  <c r="I98" i="9"/>
  <c r="J99" i="9"/>
  <c r="H33" i="9"/>
  <c r="I34" i="9"/>
  <c r="J35" i="9"/>
  <c r="H37" i="9"/>
  <c r="I38" i="9"/>
  <c r="J39" i="9"/>
  <c r="H41" i="9"/>
  <c r="I42" i="9"/>
  <c r="H32" i="9"/>
  <c r="H92" i="9"/>
  <c r="H96" i="9"/>
  <c r="I89" i="9"/>
  <c r="J34" i="9"/>
  <c r="J38" i="9"/>
  <c r="J42" i="9"/>
  <c r="H58" i="9"/>
  <c r="H76" i="9"/>
  <c r="J53" i="9"/>
  <c r="H57" i="9"/>
  <c r="H60" i="9"/>
  <c r="J72" i="9"/>
  <c r="J74" i="9"/>
  <c r="J77" i="9"/>
  <c r="I80" i="9"/>
  <c r="J55" i="9"/>
  <c r="I61" i="9"/>
  <c r="I70" i="9"/>
  <c r="I73" i="9"/>
  <c r="J78" i="9"/>
  <c r="H51" i="9"/>
  <c r="H54" i="9"/>
  <c r="I57" i="9"/>
  <c r="H61" i="9"/>
  <c r="H70" i="9"/>
  <c r="H73" i="9"/>
  <c r="H75" i="9"/>
  <c r="I78" i="9"/>
  <c r="J91" i="8"/>
  <c r="J95" i="8"/>
  <c r="J99" i="8"/>
  <c r="I93" i="8"/>
  <c r="I97" i="8"/>
  <c r="J89" i="8"/>
  <c r="H93" i="8"/>
  <c r="H97" i="8"/>
  <c r="I42" i="8"/>
  <c r="I40" i="8"/>
  <c r="I38" i="8"/>
  <c r="H40" i="8"/>
  <c r="I34" i="8"/>
  <c r="J35" i="8"/>
  <c r="H37" i="8"/>
  <c r="J33" i="8"/>
  <c r="H32" i="8"/>
  <c r="J94" i="8"/>
  <c r="I92" i="8"/>
  <c r="I89" i="8"/>
  <c r="H96" i="8"/>
  <c r="J39" i="8"/>
  <c r="H34" i="8"/>
  <c r="I33" i="8"/>
  <c r="J92" i="8"/>
  <c r="J96" i="8"/>
  <c r="I90" i="8"/>
  <c r="I94" i="8"/>
  <c r="I98" i="8"/>
  <c r="H90" i="8"/>
  <c r="H94" i="8"/>
  <c r="H98" i="8"/>
  <c r="J42" i="8"/>
  <c r="J40" i="8"/>
  <c r="J38" i="8"/>
  <c r="H41" i="8"/>
  <c r="J34" i="8"/>
  <c r="H36" i="8"/>
  <c r="I37" i="8"/>
  <c r="H33" i="8"/>
  <c r="J90" i="8"/>
  <c r="J98" i="8"/>
  <c r="H92" i="8"/>
  <c r="H89" i="8"/>
  <c r="H39" i="8"/>
  <c r="I35" i="8"/>
  <c r="J32" i="8"/>
  <c r="J93" i="8"/>
  <c r="J97" i="8"/>
  <c r="I91" i="8"/>
  <c r="I95" i="8"/>
  <c r="I99" i="8"/>
  <c r="H91" i="8"/>
  <c r="H95" i="8"/>
  <c r="H99" i="8"/>
  <c r="I41" i="8"/>
  <c r="I39" i="8"/>
  <c r="H38" i="8"/>
  <c r="H42" i="8"/>
  <c r="H35" i="8"/>
  <c r="I36" i="8"/>
  <c r="J37" i="8"/>
  <c r="I32" i="8"/>
  <c r="I96" i="8"/>
  <c r="J41" i="8"/>
  <c r="J36" i="8"/>
  <c r="H51" i="8"/>
  <c r="I52" i="8"/>
  <c r="J53" i="8"/>
  <c r="H55" i="8"/>
  <c r="I56" i="8"/>
  <c r="J57" i="8"/>
  <c r="H59" i="8"/>
  <c r="I60" i="8"/>
  <c r="J61" i="8"/>
  <c r="H58" i="8"/>
  <c r="J60" i="8"/>
  <c r="H53" i="8"/>
  <c r="H57" i="8"/>
  <c r="J59" i="8"/>
  <c r="J54" i="8"/>
  <c r="J58" i="8"/>
  <c r="I51" i="8"/>
  <c r="J52" i="8"/>
  <c r="H54" i="8"/>
  <c r="I55" i="8"/>
  <c r="J56" i="8"/>
  <c r="I59" i="8"/>
  <c r="J51" i="8"/>
  <c r="I54" i="8"/>
  <c r="I58" i="8"/>
  <c r="H61" i="8"/>
  <c r="I53" i="8"/>
  <c r="I57" i="8"/>
  <c r="H60" i="8"/>
  <c r="J55" i="8"/>
  <c r="H52" i="8"/>
  <c r="H56" i="8"/>
  <c r="I61" i="8"/>
  <c r="I78" i="8"/>
  <c r="J72" i="8"/>
  <c r="H76" i="8"/>
  <c r="I51" i="9"/>
  <c r="I54" i="9"/>
  <c r="I59" i="9"/>
  <c r="I55" i="9"/>
  <c r="J59" i="9"/>
  <c r="J71" i="9"/>
  <c r="H77" i="9"/>
  <c r="H79" i="9"/>
  <c r="H73" i="8"/>
  <c r="I76" i="8"/>
  <c r="I73" i="8"/>
  <c r="J76" i="8"/>
  <c r="J74" i="8"/>
  <c r="I79" i="8"/>
  <c r="I75" i="8"/>
  <c r="H80" i="8"/>
  <c r="J78" i="8"/>
  <c r="J75" i="8"/>
  <c r="H77" i="8"/>
  <c r="I80" i="8"/>
  <c r="I77" i="8"/>
  <c r="J80" i="8"/>
  <c r="H83" i="7"/>
  <c r="H78" i="7"/>
  <c r="H79" i="7"/>
  <c r="I79" i="7"/>
  <c r="I72" i="7"/>
  <c r="I80" i="7"/>
  <c r="J75" i="7"/>
  <c r="I83" i="7"/>
  <c r="H73" i="7"/>
  <c r="I76" i="7"/>
  <c r="J80" i="7"/>
  <c r="H77" i="7"/>
  <c r="I77" i="7"/>
  <c r="I73" i="7"/>
  <c r="L93" i="7" s="1"/>
  <c r="J76" i="7"/>
  <c r="I81" i="7"/>
  <c r="J51" i="9"/>
  <c r="I53" i="9"/>
  <c r="J57" i="9"/>
  <c r="I58" i="9"/>
  <c r="J61" i="9"/>
  <c r="J70" i="9"/>
  <c r="I72" i="9"/>
  <c r="J76" i="9"/>
  <c r="I77" i="9"/>
  <c r="J80" i="9"/>
  <c r="H52" i="9"/>
  <c r="J54" i="9"/>
  <c r="I56" i="9"/>
  <c r="I60" i="9"/>
  <c r="H71" i="9"/>
  <c r="J73" i="9"/>
  <c r="I75" i="9"/>
  <c r="I79" i="9"/>
  <c r="I52" i="9"/>
  <c r="H55" i="9"/>
  <c r="J56" i="9"/>
  <c r="H59" i="9"/>
  <c r="J60" i="9"/>
  <c r="I71" i="9"/>
  <c r="H74" i="9"/>
  <c r="J75" i="9"/>
  <c r="H78" i="9"/>
  <c r="J79" i="9"/>
  <c r="J73" i="8"/>
  <c r="J77" i="8"/>
  <c r="H74" i="8"/>
  <c r="I74" i="8"/>
  <c r="H79" i="8"/>
  <c r="I72" i="8"/>
  <c r="H75" i="8"/>
  <c r="H78" i="8"/>
  <c r="J79" i="8"/>
  <c r="J72" i="7"/>
  <c r="I75" i="7"/>
  <c r="J77" i="7"/>
  <c r="I78" i="7"/>
  <c r="H81" i="7"/>
  <c r="J83" i="7"/>
  <c r="H74" i="7"/>
  <c r="H85" i="7" s="1"/>
  <c r="J79" i="7"/>
  <c r="I82" i="7"/>
  <c r="I74" i="7"/>
  <c r="H76" i="7"/>
  <c r="H80" i="7"/>
  <c r="J82" i="7"/>
  <c r="F20" i="1"/>
  <c r="F19" i="1"/>
  <c r="B20" i="1"/>
  <c r="B19" i="1"/>
  <c r="L99" i="9" l="1"/>
  <c r="K99" i="9"/>
  <c r="L53" i="9"/>
  <c r="K53" i="9"/>
  <c r="L59" i="9"/>
  <c r="K59" i="9"/>
  <c r="K54" i="9"/>
  <c r="L54" i="9"/>
  <c r="L41" i="9"/>
  <c r="K41" i="9"/>
  <c r="L93" i="9"/>
  <c r="K93" i="9"/>
  <c r="L89" i="9"/>
  <c r="K89" i="9"/>
  <c r="K90" i="9"/>
  <c r="L90" i="9"/>
  <c r="L35" i="9"/>
  <c r="K35" i="9"/>
  <c r="L52" i="9"/>
  <c r="K52" i="9"/>
  <c r="L51" i="9"/>
  <c r="K51" i="9"/>
  <c r="L92" i="9"/>
  <c r="K92" i="9"/>
  <c r="L97" i="9"/>
  <c r="K97" i="9"/>
  <c r="L42" i="9"/>
  <c r="K42" i="9"/>
  <c r="L40" i="9"/>
  <c r="K40" i="9"/>
  <c r="L91" i="9"/>
  <c r="K91" i="9"/>
  <c r="K60" i="9"/>
  <c r="L60" i="9"/>
  <c r="L34" i="9"/>
  <c r="K34" i="9"/>
  <c r="L55" i="9"/>
  <c r="K55" i="9"/>
  <c r="L61" i="9"/>
  <c r="K61" i="9"/>
  <c r="L32" i="9"/>
  <c r="K32" i="9"/>
  <c r="K33" i="9"/>
  <c r="L33" i="9"/>
  <c r="L98" i="9"/>
  <c r="K98" i="9"/>
  <c r="L36" i="9"/>
  <c r="K36" i="9"/>
  <c r="J63" i="8"/>
  <c r="L54" i="8"/>
  <c r="K54" i="8"/>
  <c r="L59" i="8"/>
  <c r="K59" i="8"/>
  <c r="L91" i="8"/>
  <c r="K91" i="8"/>
  <c r="L32" i="8"/>
  <c r="K32" i="8"/>
  <c r="L55" i="8"/>
  <c r="K55" i="8"/>
  <c r="L36" i="8"/>
  <c r="K36" i="8"/>
  <c r="K61" i="8"/>
  <c r="L61" i="8"/>
  <c r="L35" i="8"/>
  <c r="K35" i="8"/>
  <c r="L89" i="8"/>
  <c r="K89" i="8"/>
  <c r="K33" i="8"/>
  <c r="L33" i="8"/>
  <c r="L41" i="8"/>
  <c r="K41" i="8"/>
  <c r="L98" i="8"/>
  <c r="K98" i="8"/>
  <c r="K40" i="8"/>
  <c r="L40" i="8"/>
  <c r="L97" i="8"/>
  <c r="K97" i="8"/>
  <c r="K56" i="8"/>
  <c r="L56" i="8"/>
  <c r="L53" i="8"/>
  <c r="K53" i="8"/>
  <c r="K90" i="8"/>
  <c r="L90" i="8"/>
  <c r="K52" i="8"/>
  <c r="L52" i="8"/>
  <c r="L60" i="8"/>
  <c r="K60" i="8"/>
  <c r="L51" i="8"/>
  <c r="K51" i="8"/>
  <c r="L42" i="8"/>
  <c r="K42" i="8"/>
  <c r="K99" i="8"/>
  <c r="L99" i="8"/>
  <c r="K92" i="8"/>
  <c r="L92" i="8"/>
  <c r="K94" i="8"/>
  <c r="L94" i="8"/>
  <c r="L34" i="8"/>
  <c r="K34" i="8"/>
  <c r="K37" i="8"/>
  <c r="L37" i="8"/>
  <c r="L93" i="8"/>
  <c r="K93" i="8"/>
  <c r="K103" i="7"/>
  <c r="K101" i="7"/>
  <c r="K95" i="7"/>
  <c r="K100" i="7"/>
  <c r="L101" i="7"/>
  <c r="K93" i="7"/>
  <c r="K92" i="7"/>
  <c r="L99" i="7"/>
  <c r="L103" i="7"/>
  <c r="L92" i="7"/>
  <c r="L102" i="7"/>
  <c r="L96" i="7"/>
  <c r="L95" i="7"/>
  <c r="K102" i="7"/>
  <c r="L100" i="7"/>
  <c r="K99" i="7"/>
  <c r="K96" i="7"/>
  <c r="K94" i="7"/>
  <c r="L94" i="7"/>
  <c r="I82" i="8"/>
  <c r="H101" i="8"/>
  <c r="I101" i="8"/>
  <c r="H44" i="9"/>
  <c r="I44" i="9"/>
  <c r="J101" i="9"/>
  <c r="H44" i="8"/>
  <c r="H82" i="9"/>
  <c r="J82" i="8"/>
  <c r="J63" i="9"/>
  <c r="I85" i="7"/>
  <c r="I107" i="7" s="1"/>
  <c r="I63" i="8"/>
  <c r="H63" i="8"/>
  <c r="I44" i="8"/>
  <c r="J44" i="8"/>
  <c r="I101" i="9"/>
  <c r="I66" i="7"/>
  <c r="C13" i="6" s="1"/>
  <c r="I67" i="7"/>
  <c r="H63" i="9"/>
  <c r="J82" i="9"/>
  <c r="H82" i="8"/>
  <c r="J85" i="7"/>
  <c r="I63" i="9"/>
  <c r="J101" i="8"/>
  <c r="I82" i="9"/>
  <c r="J44" i="9"/>
  <c r="H101" i="9"/>
  <c r="I47" i="1"/>
  <c r="I46" i="1"/>
  <c r="F12" i="6" s="1"/>
  <c r="I46" i="7"/>
  <c r="F13" i="6" s="1"/>
  <c r="I47" i="7"/>
  <c r="J77" i="1"/>
  <c r="J80" i="1"/>
  <c r="I76" i="1"/>
  <c r="I79" i="1"/>
  <c r="H75" i="1"/>
  <c r="J72" i="1"/>
  <c r="J78" i="1"/>
  <c r="J81" i="1"/>
  <c r="I77" i="1"/>
  <c r="I80" i="1"/>
  <c r="H76" i="1"/>
  <c r="H79" i="1"/>
  <c r="H72" i="1"/>
  <c r="J82" i="1"/>
  <c r="I78" i="1"/>
  <c r="I81" i="1"/>
  <c r="H77" i="1"/>
  <c r="H80" i="1"/>
  <c r="H73" i="1"/>
  <c r="J76" i="1"/>
  <c r="I75" i="1"/>
  <c r="J83" i="1"/>
  <c r="I82" i="1"/>
  <c r="H78" i="1"/>
  <c r="H81" i="1"/>
  <c r="J73" i="1"/>
  <c r="I83" i="1"/>
  <c r="H82" i="1"/>
  <c r="J74" i="1"/>
  <c r="I73" i="1"/>
  <c r="H83" i="1"/>
  <c r="J75" i="1"/>
  <c r="I74" i="1"/>
  <c r="J79" i="1"/>
  <c r="H74" i="1"/>
  <c r="I72" i="1"/>
  <c r="I60" i="1"/>
  <c r="J62" i="1"/>
  <c r="H60" i="1"/>
  <c r="I62" i="1"/>
  <c r="J59" i="1"/>
  <c r="J56" i="1"/>
  <c r="H62" i="1"/>
  <c r="I59" i="1"/>
  <c r="J57" i="1"/>
  <c r="I56" i="1"/>
  <c r="J53" i="1"/>
  <c r="I55" i="1"/>
  <c r="H54" i="1"/>
  <c r="J52" i="1"/>
  <c r="J61" i="1"/>
  <c r="H59" i="1"/>
  <c r="J58" i="1"/>
  <c r="I57" i="1"/>
  <c r="H56" i="1"/>
  <c r="J54" i="1"/>
  <c r="I53" i="1"/>
  <c r="I61" i="1"/>
  <c r="I58" i="1"/>
  <c r="H57" i="1"/>
  <c r="J55" i="1"/>
  <c r="I54" i="1"/>
  <c r="H53" i="1"/>
  <c r="J63" i="1"/>
  <c r="H61" i="1"/>
  <c r="H58" i="1"/>
  <c r="H52" i="1"/>
  <c r="J60" i="1"/>
  <c r="I52" i="1"/>
  <c r="H63" i="1"/>
  <c r="H55" i="1"/>
  <c r="I63" i="1"/>
  <c r="I103" i="9" l="1"/>
  <c r="I102" i="9"/>
  <c r="I103" i="8"/>
  <c r="I102" i="8"/>
  <c r="I106" i="7"/>
  <c r="I85" i="1"/>
  <c r="K55" i="1"/>
  <c r="L55" i="1"/>
  <c r="K53" i="1"/>
  <c r="L53" i="1"/>
  <c r="L56" i="1"/>
  <c r="K56" i="1"/>
  <c r="K94" i="1"/>
  <c r="L94" i="1"/>
  <c r="K58" i="1"/>
  <c r="L58" i="1"/>
  <c r="K61" i="1"/>
  <c r="L61" i="1"/>
  <c r="K54" i="1"/>
  <c r="L54" i="1"/>
  <c r="L101" i="1"/>
  <c r="K101" i="1"/>
  <c r="L97" i="1"/>
  <c r="K97" i="1"/>
  <c r="L92" i="1"/>
  <c r="K92" i="1"/>
  <c r="K95" i="1"/>
  <c r="L95" i="1"/>
  <c r="L52" i="1"/>
  <c r="K52" i="1"/>
  <c r="K62" i="1"/>
  <c r="L62" i="1"/>
  <c r="L60" i="1"/>
  <c r="K60" i="1"/>
  <c r="L103" i="1"/>
  <c r="K103" i="1"/>
  <c r="L93" i="1"/>
  <c r="K93" i="1"/>
  <c r="K96" i="1"/>
  <c r="L96" i="1"/>
  <c r="K63" i="1"/>
  <c r="L63" i="1"/>
  <c r="K100" i="1"/>
  <c r="L100" i="1"/>
  <c r="K57" i="1"/>
  <c r="L57" i="1"/>
  <c r="K59" i="1"/>
  <c r="L59" i="1"/>
  <c r="L102" i="1"/>
  <c r="K102" i="1"/>
  <c r="K98" i="1"/>
  <c r="L98" i="1"/>
  <c r="L99" i="1"/>
  <c r="K99" i="1"/>
  <c r="I87" i="7"/>
  <c r="I83" i="9"/>
  <c r="I15" i="6" s="1"/>
  <c r="I84" i="9"/>
  <c r="I65" i="9"/>
  <c r="I64" i="9"/>
  <c r="C15" i="6" s="1"/>
  <c r="I46" i="8"/>
  <c r="I45" i="8"/>
  <c r="F14" i="6" s="1"/>
  <c r="H65" i="1"/>
  <c r="J65" i="1"/>
  <c r="J85" i="1"/>
  <c r="I45" i="9"/>
  <c r="F15" i="6" s="1"/>
  <c r="I46" i="9"/>
  <c r="I86" i="7"/>
  <c r="I13" i="6" s="1"/>
  <c r="I65" i="1"/>
  <c r="H85" i="1"/>
  <c r="I84" i="8"/>
  <c r="I83" i="8"/>
  <c r="I65" i="8"/>
  <c r="I64" i="8"/>
  <c r="C14" i="6" s="1"/>
  <c r="I106" i="1" l="1"/>
  <c r="I107" i="1"/>
  <c r="I67" i="1"/>
  <c r="I66" i="1"/>
  <c r="C12" i="6" s="1"/>
  <c r="I14" i="6"/>
  <c r="I87" i="1"/>
  <c r="I86" i="1"/>
  <c r="I12" i="6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Chrysoula Litina</author>
  </authors>
  <commentList>
    <comment ref="B25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 xml:space="preserve">Measure accordingly and insert value of the width of the area around the notch left uncovered by tape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B44" authorId="0" shapeId="0" xr:uid="{00000000-0006-0000-0000-000002000000}">
      <text>
        <r>
          <rPr>
            <sz val="9"/>
            <color indexed="81"/>
            <rFont val="Tahoma"/>
            <family val="2"/>
          </rPr>
          <t xml:space="preserve">(~24 hours)
</t>
        </r>
      </text>
    </comment>
    <comment ref="G45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 xml:space="preserve">Values calculated from y=ax+b trendlines of the graph
</t>
        </r>
      </text>
    </comment>
    <comment ref="H45" authorId="0" shapeId="0" xr:uid="{00000000-0006-0000-0000-000004000000}">
      <text>
        <r>
          <rPr>
            <sz val="9"/>
            <color rgb="FF000000"/>
            <rFont val="Tahoma"/>
            <family val="2"/>
          </rPr>
          <t xml:space="preserve">Insert "a" value of trend line: y=ax+b 
</t>
        </r>
      </text>
    </comment>
    <comment ref="B64" authorId="0" shapeId="0" xr:uid="{00000000-0006-0000-0000-000005000000}">
      <text>
        <r>
          <rPr>
            <sz val="9"/>
            <color indexed="81"/>
            <rFont val="Tahoma"/>
            <family val="2"/>
          </rPr>
          <t xml:space="preserve">(~24 hours)
</t>
        </r>
      </text>
    </comment>
    <comment ref="G65" authorId="0" shapeId="0" xr:uid="{00000000-0006-0000-0000-000006000000}">
      <text>
        <r>
          <rPr>
            <b/>
            <sz val="9"/>
            <color indexed="81"/>
            <rFont val="Tahoma"/>
            <family val="2"/>
          </rPr>
          <t xml:space="preserve">Values calculated from y=ax+b trendlines of the graph
</t>
        </r>
      </text>
    </comment>
    <comment ref="H65" authorId="0" shapeId="0" xr:uid="{00000000-0006-0000-0000-000007000000}">
      <text>
        <r>
          <rPr>
            <sz val="9"/>
            <color rgb="FF000000"/>
            <rFont val="Tahoma"/>
            <family val="2"/>
          </rPr>
          <t xml:space="preserve">Insert "a" value of trend line: y=ax+b 
</t>
        </r>
      </text>
    </comment>
    <comment ref="B84" authorId="0" shapeId="0" xr:uid="{00000000-0006-0000-0000-000008000000}">
      <text>
        <r>
          <rPr>
            <sz val="9"/>
            <color indexed="81"/>
            <rFont val="Tahoma"/>
            <family val="2"/>
          </rPr>
          <t xml:space="preserve">(~24 hours)
</t>
        </r>
      </text>
    </comment>
    <comment ref="G85" authorId="0" shapeId="0" xr:uid="{00000000-0006-0000-0000-000009000000}">
      <text>
        <r>
          <rPr>
            <b/>
            <sz val="9"/>
            <color indexed="81"/>
            <rFont val="Tahoma"/>
            <family val="2"/>
          </rPr>
          <t xml:space="preserve">Values calculated from y=ax+b trendlines of the graph
</t>
        </r>
      </text>
    </comment>
    <comment ref="H85" authorId="0" shapeId="0" xr:uid="{00000000-0006-0000-0000-00000A000000}">
      <text>
        <r>
          <rPr>
            <sz val="9"/>
            <color rgb="FF000000"/>
            <rFont val="Tahoma"/>
            <family val="2"/>
          </rPr>
          <t xml:space="preserve">Insert "a" value of trend line: y=ax+b 
</t>
        </r>
      </text>
    </comment>
    <comment ref="B104" authorId="0" shapeId="0" xr:uid="{00000000-0006-0000-0000-00000B000000}">
      <text>
        <r>
          <rPr>
            <sz val="9"/>
            <color indexed="81"/>
            <rFont val="Tahoma"/>
            <family val="2"/>
          </rPr>
          <t xml:space="preserve">(~24 hours)
</t>
        </r>
      </text>
    </comment>
    <comment ref="G105" authorId="0" shapeId="0" xr:uid="{00000000-0006-0000-0000-00000C000000}">
      <text>
        <r>
          <rPr>
            <b/>
            <sz val="9"/>
            <color indexed="81"/>
            <rFont val="Tahoma"/>
            <family val="2"/>
          </rPr>
          <t xml:space="preserve">Values calculated from y=ax+b trendlines of the graph
</t>
        </r>
      </text>
    </comment>
    <comment ref="H105" authorId="0" shapeId="0" xr:uid="{00000000-0006-0000-0000-00000D000000}">
      <text>
        <r>
          <rPr>
            <sz val="9"/>
            <color rgb="FF000000"/>
            <rFont val="Tahoma"/>
            <family val="2"/>
          </rPr>
          <t xml:space="preserve">Insert "a" value of trend line: y=ax+b 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Chrysoula Litina</author>
  </authors>
  <commentList>
    <comment ref="B25" authorId="0" shapeId="0" xr:uid="{00000000-0006-0000-0100-000001000000}">
      <text>
        <r>
          <rPr>
            <b/>
            <sz val="9"/>
            <color indexed="81"/>
            <rFont val="Tahoma"/>
            <family val="2"/>
          </rPr>
          <t xml:space="preserve">Measure accordingly and insert value of the width of the area around the notch left uncovered by tape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B44" authorId="0" shapeId="0" xr:uid="{00000000-0006-0000-0100-000002000000}">
      <text>
        <r>
          <rPr>
            <sz val="9"/>
            <color indexed="81"/>
            <rFont val="Tahoma"/>
            <family val="2"/>
          </rPr>
          <t xml:space="preserve">(~24 hours)
</t>
        </r>
      </text>
    </comment>
    <comment ref="G45" authorId="0" shapeId="0" xr:uid="{00000000-0006-0000-0100-000003000000}">
      <text>
        <r>
          <rPr>
            <b/>
            <sz val="9"/>
            <color indexed="81"/>
            <rFont val="Tahoma"/>
            <family val="2"/>
          </rPr>
          <t xml:space="preserve">Values calculated from y=ax+b trendlines of the graph
</t>
        </r>
      </text>
    </comment>
    <comment ref="H45" authorId="0" shapeId="0" xr:uid="{00000000-0006-0000-0100-000004000000}">
      <text>
        <r>
          <rPr>
            <sz val="9"/>
            <color rgb="FF000000"/>
            <rFont val="Tahoma"/>
            <family val="2"/>
          </rPr>
          <t xml:space="preserve">Insert "a" value of trend line: y=ax+b 
</t>
        </r>
      </text>
    </comment>
    <comment ref="B64" authorId="0" shapeId="0" xr:uid="{00000000-0006-0000-0100-000005000000}">
      <text>
        <r>
          <rPr>
            <sz val="9"/>
            <color indexed="81"/>
            <rFont val="Tahoma"/>
            <family val="2"/>
          </rPr>
          <t xml:space="preserve">(~24 hours)
</t>
        </r>
      </text>
    </comment>
    <comment ref="G65" authorId="0" shapeId="0" xr:uid="{00000000-0006-0000-0100-000006000000}">
      <text>
        <r>
          <rPr>
            <b/>
            <sz val="9"/>
            <color indexed="81"/>
            <rFont val="Tahoma"/>
            <family val="2"/>
          </rPr>
          <t xml:space="preserve">Values calculated from y=ax+b trendlines of the graph
</t>
        </r>
      </text>
    </comment>
    <comment ref="H65" authorId="0" shapeId="0" xr:uid="{00000000-0006-0000-0100-000007000000}">
      <text>
        <r>
          <rPr>
            <sz val="9"/>
            <color rgb="FF000000"/>
            <rFont val="Tahoma"/>
            <family val="2"/>
          </rPr>
          <t xml:space="preserve">Insert "a" value of trend line: y=ax+b 
</t>
        </r>
      </text>
    </comment>
    <comment ref="B84" authorId="0" shapeId="0" xr:uid="{00000000-0006-0000-0100-000008000000}">
      <text>
        <r>
          <rPr>
            <sz val="9"/>
            <color indexed="81"/>
            <rFont val="Tahoma"/>
            <family val="2"/>
          </rPr>
          <t xml:space="preserve">(~24 hours)
</t>
        </r>
      </text>
    </comment>
    <comment ref="G85" authorId="0" shapeId="0" xr:uid="{00000000-0006-0000-0100-000009000000}">
      <text>
        <r>
          <rPr>
            <b/>
            <sz val="9"/>
            <color indexed="81"/>
            <rFont val="Tahoma"/>
            <family val="2"/>
          </rPr>
          <t xml:space="preserve">Values calculated from y=ax+b trendlines of the graph
</t>
        </r>
      </text>
    </comment>
    <comment ref="H85" authorId="0" shapeId="0" xr:uid="{00000000-0006-0000-0100-00000A000000}">
      <text>
        <r>
          <rPr>
            <sz val="9"/>
            <color rgb="FF000000"/>
            <rFont val="Tahoma"/>
            <family val="2"/>
          </rPr>
          <t xml:space="preserve">Insert "a" value of trend line: y=ax+b 
</t>
        </r>
      </text>
    </comment>
    <comment ref="B104" authorId="0" shapeId="0" xr:uid="{00000000-0006-0000-0100-00000B000000}">
      <text>
        <r>
          <rPr>
            <sz val="9"/>
            <color indexed="81"/>
            <rFont val="Tahoma"/>
            <family val="2"/>
          </rPr>
          <t xml:space="preserve">(~24 hours)
</t>
        </r>
      </text>
    </comment>
    <comment ref="G105" authorId="0" shapeId="0" xr:uid="{00000000-0006-0000-0100-00000C000000}">
      <text>
        <r>
          <rPr>
            <b/>
            <sz val="9"/>
            <color indexed="81"/>
            <rFont val="Tahoma"/>
            <family val="2"/>
          </rPr>
          <t xml:space="preserve">Values calculated from y=ax+b trendlines of the graph
</t>
        </r>
      </text>
    </comment>
    <comment ref="H105" authorId="0" shapeId="0" xr:uid="{00000000-0006-0000-0100-00000D000000}">
      <text>
        <r>
          <rPr>
            <sz val="9"/>
            <color rgb="FF000000"/>
            <rFont val="Tahoma"/>
            <family val="2"/>
          </rPr>
          <t xml:space="preserve">Insert "a" value of trend line: y=ax+b 
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Chrysoula Litina</author>
  </authors>
  <commentList>
    <comment ref="B25" authorId="0" shapeId="0" xr:uid="{00000000-0006-0000-0200-000001000000}">
      <text>
        <r>
          <rPr>
            <b/>
            <sz val="9"/>
            <color indexed="81"/>
            <rFont val="Tahoma"/>
            <family val="2"/>
          </rPr>
          <t xml:space="preserve">Measure accordingly and insert value of the width of the area around the notch left uncovered by tape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B43" authorId="0" shapeId="0" xr:uid="{00000000-0006-0000-0200-000002000000}">
      <text>
        <r>
          <rPr>
            <sz val="9"/>
            <color indexed="81"/>
            <rFont val="Tahoma"/>
            <family val="2"/>
          </rPr>
          <t xml:space="preserve">(~24 hours)
</t>
        </r>
      </text>
    </comment>
    <comment ref="G44" authorId="0" shapeId="0" xr:uid="{00000000-0006-0000-0200-000003000000}">
      <text>
        <r>
          <rPr>
            <b/>
            <sz val="9"/>
            <color indexed="81"/>
            <rFont val="Tahoma"/>
            <family val="2"/>
          </rPr>
          <t xml:space="preserve">Values calculated from y=ax+b trendlines of the graph
</t>
        </r>
      </text>
    </comment>
    <comment ref="H44" authorId="0" shapeId="0" xr:uid="{00000000-0006-0000-0200-000004000000}">
      <text>
        <r>
          <rPr>
            <sz val="9"/>
            <color rgb="FF000000"/>
            <rFont val="Tahoma"/>
            <family val="2"/>
          </rPr>
          <t xml:space="preserve">Insert "a" value of trend line: y=ax+b 
</t>
        </r>
      </text>
    </comment>
    <comment ref="B62" authorId="0" shapeId="0" xr:uid="{00000000-0006-0000-0200-000005000000}">
      <text>
        <r>
          <rPr>
            <sz val="9"/>
            <color indexed="81"/>
            <rFont val="Tahoma"/>
            <family val="2"/>
          </rPr>
          <t xml:space="preserve">(~24 hours)
</t>
        </r>
      </text>
    </comment>
    <comment ref="G63" authorId="0" shapeId="0" xr:uid="{00000000-0006-0000-0200-000006000000}">
      <text>
        <r>
          <rPr>
            <b/>
            <sz val="9"/>
            <color indexed="81"/>
            <rFont val="Tahoma"/>
            <family val="2"/>
          </rPr>
          <t xml:space="preserve">Values calculated from y=ax+b trendlines of the graph
</t>
        </r>
      </text>
    </comment>
    <comment ref="H63" authorId="0" shapeId="0" xr:uid="{00000000-0006-0000-0200-000007000000}">
      <text>
        <r>
          <rPr>
            <sz val="9"/>
            <color rgb="FF000000"/>
            <rFont val="Tahoma"/>
            <family val="2"/>
          </rPr>
          <t xml:space="preserve">Insert "a" value of trend line: y=ax+b 
</t>
        </r>
      </text>
    </comment>
    <comment ref="B81" authorId="0" shapeId="0" xr:uid="{00000000-0006-0000-0200-000008000000}">
      <text>
        <r>
          <rPr>
            <sz val="9"/>
            <color indexed="81"/>
            <rFont val="Tahoma"/>
            <family val="2"/>
          </rPr>
          <t xml:space="preserve">(~24 hours)
</t>
        </r>
      </text>
    </comment>
    <comment ref="G82" authorId="0" shapeId="0" xr:uid="{00000000-0006-0000-0200-000009000000}">
      <text>
        <r>
          <rPr>
            <b/>
            <sz val="9"/>
            <color indexed="81"/>
            <rFont val="Tahoma"/>
            <family val="2"/>
          </rPr>
          <t xml:space="preserve">Values calculated from y=ax+b trendlines of the graph
</t>
        </r>
      </text>
    </comment>
    <comment ref="H82" authorId="0" shapeId="0" xr:uid="{00000000-0006-0000-0200-00000A000000}">
      <text>
        <r>
          <rPr>
            <sz val="9"/>
            <color rgb="FF000000"/>
            <rFont val="Tahoma"/>
            <family val="2"/>
          </rPr>
          <t xml:space="preserve">Insert "a" value of trend line: y=ax+b 
</t>
        </r>
      </text>
    </comment>
    <comment ref="B100" authorId="0" shapeId="0" xr:uid="{00000000-0006-0000-0200-00000B000000}">
      <text>
        <r>
          <rPr>
            <sz val="9"/>
            <color indexed="81"/>
            <rFont val="Tahoma"/>
            <family val="2"/>
          </rPr>
          <t xml:space="preserve">(~24 hours)
</t>
        </r>
      </text>
    </comment>
    <comment ref="G101" authorId="0" shapeId="0" xr:uid="{00000000-0006-0000-0200-00000C000000}">
      <text>
        <r>
          <rPr>
            <b/>
            <sz val="9"/>
            <color indexed="81"/>
            <rFont val="Tahoma"/>
            <family val="2"/>
          </rPr>
          <t xml:space="preserve">Values calculated from y=ax+b trendlines of the graph
</t>
        </r>
      </text>
    </comment>
    <comment ref="H101" authorId="0" shapeId="0" xr:uid="{00000000-0006-0000-0200-00000D000000}">
      <text>
        <r>
          <rPr>
            <sz val="9"/>
            <color rgb="FF000000"/>
            <rFont val="Tahoma"/>
            <family val="2"/>
          </rPr>
          <t xml:space="preserve">Insert "a" value of trend line: y=ax+b 
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Chrysoula Litina</author>
  </authors>
  <commentList>
    <comment ref="B25" authorId="0" shapeId="0" xr:uid="{00000000-0006-0000-0300-000001000000}">
      <text>
        <r>
          <rPr>
            <b/>
            <sz val="9"/>
            <color indexed="81"/>
            <rFont val="Tahoma"/>
            <family val="2"/>
          </rPr>
          <t xml:space="preserve">Measure accordingly and insert value of the width of the area around the notch left uncovered by tape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B43" authorId="0" shapeId="0" xr:uid="{00000000-0006-0000-0300-000002000000}">
      <text>
        <r>
          <rPr>
            <sz val="9"/>
            <color indexed="81"/>
            <rFont val="Tahoma"/>
            <family val="2"/>
          </rPr>
          <t xml:space="preserve">(~24 hours)
</t>
        </r>
      </text>
    </comment>
    <comment ref="G44" authorId="0" shapeId="0" xr:uid="{00000000-0006-0000-0300-000003000000}">
      <text>
        <r>
          <rPr>
            <b/>
            <sz val="9"/>
            <color indexed="81"/>
            <rFont val="Tahoma"/>
            <family val="2"/>
          </rPr>
          <t xml:space="preserve">Values calculated from y=ax+b trendlines of the graph
</t>
        </r>
      </text>
    </comment>
    <comment ref="H44" authorId="0" shapeId="0" xr:uid="{00000000-0006-0000-0300-000004000000}">
      <text>
        <r>
          <rPr>
            <sz val="9"/>
            <color rgb="FF000000"/>
            <rFont val="Tahoma"/>
            <family val="2"/>
          </rPr>
          <t xml:space="preserve">Insert "a" value of trend line: y=ax+b 
</t>
        </r>
      </text>
    </comment>
    <comment ref="B62" authorId="0" shapeId="0" xr:uid="{00000000-0006-0000-0300-000005000000}">
      <text>
        <r>
          <rPr>
            <sz val="9"/>
            <color indexed="81"/>
            <rFont val="Tahoma"/>
            <family val="2"/>
          </rPr>
          <t xml:space="preserve">(~24 hours)
</t>
        </r>
      </text>
    </comment>
    <comment ref="G63" authorId="0" shapeId="0" xr:uid="{00000000-0006-0000-0300-000006000000}">
      <text>
        <r>
          <rPr>
            <b/>
            <sz val="9"/>
            <color indexed="81"/>
            <rFont val="Tahoma"/>
            <family val="2"/>
          </rPr>
          <t xml:space="preserve">Values calculated from y=ax+b trendlines of the graph
</t>
        </r>
      </text>
    </comment>
    <comment ref="H63" authorId="0" shapeId="0" xr:uid="{00000000-0006-0000-0300-000007000000}">
      <text>
        <r>
          <rPr>
            <sz val="9"/>
            <color rgb="FF000000"/>
            <rFont val="Tahoma"/>
            <family val="2"/>
          </rPr>
          <t xml:space="preserve">Insert "a" value of trend line: y=ax+b 
</t>
        </r>
      </text>
    </comment>
    <comment ref="B81" authorId="0" shapeId="0" xr:uid="{00000000-0006-0000-0300-000008000000}">
      <text>
        <r>
          <rPr>
            <sz val="9"/>
            <color indexed="81"/>
            <rFont val="Tahoma"/>
            <family val="2"/>
          </rPr>
          <t xml:space="preserve">(~24 hours)
</t>
        </r>
      </text>
    </comment>
    <comment ref="G82" authorId="0" shapeId="0" xr:uid="{00000000-0006-0000-0300-000009000000}">
      <text>
        <r>
          <rPr>
            <b/>
            <sz val="9"/>
            <color indexed="81"/>
            <rFont val="Tahoma"/>
            <family val="2"/>
          </rPr>
          <t xml:space="preserve">Values calculated from y=ax+b trendlines of the graph
</t>
        </r>
      </text>
    </comment>
    <comment ref="H82" authorId="0" shapeId="0" xr:uid="{00000000-0006-0000-0300-00000A000000}">
      <text>
        <r>
          <rPr>
            <sz val="9"/>
            <color rgb="FF000000"/>
            <rFont val="Tahoma"/>
            <family val="2"/>
          </rPr>
          <t xml:space="preserve">Insert "a" value of trend line: y=ax+b 
</t>
        </r>
      </text>
    </comment>
    <comment ref="B100" authorId="0" shapeId="0" xr:uid="{00000000-0006-0000-0300-00000B000000}">
      <text>
        <r>
          <rPr>
            <sz val="9"/>
            <color indexed="81"/>
            <rFont val="Tahoma"/>
            <family val="2"/>
          </rPr>
          <t xml:space="preserve">(~24 hours)
</t>
        </r>
      </text>
    </comment>
    <comment ref="G101" authorId="0" shapeId="0" xr:uid="{00000000-0006-0000-0300-00000C000000}">
      <text>
        <r>
          <rPr>
            <b/>
            <sz val="9"/>
            <color indexed="81"/>
            <rFont val="Tahoma"/>
            <family val="2"/>
          </rPr>
          <t xml:space="preserve">Values calculated from y=ax+b trendlines of the graph
</t>
        </r>
      </text>
    </comment>
    <comment ref="H101" authorId="0" shapeId="0" xr:uid="{00000000-0006-0000-0300-00000D000000}">
      <text>
        <r>
          <rPr>
            <sz val="9"/>
            <color rgb="FF000000"/>
            <rFont val="Tahoma"/>
            <family val="2"/>
          </rPr>
          <t xml:space="preserve">Insert "a" value of trend line: y=ax+b 
</t>
        </r>
      </text>
    </comment>
  </commentList>
</comments>
</file>

<file path=xl/sharedStrings.xml><?xml version="1.0" encoding="utf-8"?>
<sst xmlns="http://schemas.openxmlformats.org/spreadsheetml/2006/main" count="401" uniqueCount="49">
  <si>
    <t>Area (mm2)</t>
  </si>
  <si>
    <t>Mass</t>
  </si>
  <si>
    <t>Inflitration</t>
  </si>
  <si>
    <t>Time (min)</t>
  </si>
  <si>
    <t>Sorptivity</t>
  </si>
  <si>
    <t>CRACKED-REF</t>
  </si>
  <si>
    <t>Prism 1</t>
  </si>
  <si>
    <t>Prism 2</t>
  </si>
  <si>
    <t>Prism 3</t>
  </si>
  <si>
    <t>Sample width (mm)</t>
  </si>
  <si>
    <t>Notch area width (mm)</t>
  </si>
  <si>
    <t>Loc 1</t>
  </si>
  <si>
    <t>Loc 2</t>
  </si>
  <si>
    <t>general mean</t>
  </si>
  <si>
    <t>general std</t>
  </si>
  <si>
    <t>! Distances in µm!</t>
  </si>
  <si>
    <r>
      <t xml:space="preserve">Sorptivity measurement prisms at </t>
    </r>
    <r>
      <rPr>
        <sz val="18"/>
        <color rgb="FFFF0000"/>
        <rFont val="Calibri"/>
        <family val="2"/>
        <scheme val="minor"/>
      </rPr>
      <t>0</t>
    </r>
    <r>
      <rPr>
        <sz val="18"/>
        <color theme="1"/>
        <rFont val="Calibri"/>
        <family val="2"/>
        <scheme val="minor"/>
      </rPr>
      <t xml:space="preserve"> days from cracking </t>
    </r>
  </si>
  <si>
    <t>CRACKED-ADDitions</t>
  </si>
  <si>
    <r>
      <t xml:space="preserve">Sorptivity measurement prisms at </t>
    </r>
    <r>
      <rPr>
        <sz val="18"/>
        <color rgb="FFFF0000"/>
        <rFont val="Calibri"/>
        <family val="2"/>
        <scheme val="minor"/>
      </rPr>
      <t>28</t>
    </r>
    <r>
      <rPr>
        <sz val="18"/>
        <color theme="1"/>
        <rFont val="Calibri"/>
        <family val="2"/>
        <scheme val="minor"/>
      </rPr>
      <t xml:space="preserve"> days from cracking </t>
    </r>
  </si>
  <si>
    <t>Casting day</t>
  </si>
  <si>
    <t>Cracking day</t>
  </si>
  <si>
    <t>Measuring day</t>
  </si>
  <si>
    <t>3 months of healing</t>
  </si>
  <si>
    <t>28 days of healing</t>
  </si>
  <si>
    <t>0 days of healing</t>
  </si>
  <si>
    <t>Sorptivity values prisms summary of results</t>
  </si>
  <si>
    <t>UNCRACKED-REF</t>
  </si>
  <si>
    <r>
      <t xml:space="preserve">Sorptivity measurement prisms at </t>
    </r>
    <r>
      <rPr>
        <sz val="18"/>
        <color rgb="FFFF0000"/>
        <rFont val="Calibri"/>
        <family val="2"/>
        <scheme val="minor"/>
      </rPr>
      <t xml:space="preserve">84 </t>
    </r>
    <r>
      <rPr>
        <sz val="18"/>
        <color theme="1"/>
        <rFont val="Calibri"/>
        <family val="2"/>
        <scheme val="minor"/>
      </rPr>
      <t xml:space="preserve">days from cracking </t>
    </r>
  </si>
  <si>
    <t xml:space="preserve"> </t>
  </si>
  <si>
    <r>
      <t xml:space="preserve">Sorptivity measurement prisms at </t>
    </r>
    <r>
      <rPr>
        <sz val="18"/>
        <color rgb="FFFF0000"/>
        <rFont val="Calibri"/>
        <family val="2"/>
        <scheme val="minor"/>
      </rPr>
      <t>462</t>
    </r>
    <r>
      <rPr>
        <sz val="18"/>
        <color theme="1"/>
        <rFont val="Calibri"/>
        <family val="2"/>
        <scheme val="minor"/>
      </rPr>
      <t xml:space="preserve"> days from cracking </t>
    </r>
  </si>
  <si>
    <t>Prism 1-Crac</t>
  </si>
  <si>
    <t>Prism 2-Crac</t>
  </si>
  <si>
    <t>Prism 3-Crac</t>
  </si>
  <si>
    <t>Prism 1-Unc</t>
  </si>
  <si>
    <t>Prism 2-Unc</t>
  </si>
  <si>
    <t>Prism 3-Unc</t>
  </si>
  <si>
    <t>Prism 1-Crac-Ad</t>
  </si>
  <si>
    <t>Prism 2-Crac-Ad</t>
  </si>
  <si>
    <t>Prism 3-Crac-Ad</t>
  </si>
  <si>
    <t>Prism 4-Crac-Ad</t>
  </si>
  <si>
    <t>Prism 5-Crac-Ad</t>
  </si>
  <si>
    <t>Prism 6-Crac-Ad</t>
  </si>
  <si>
    <t>0 DAYS</t>
  </si>
  <si>
    <t>28 DAYS</t>
  </si>
  <si>
    <t>84 DAYS</t>
  </si>
  <si>
    <t>462 DAYS</t>
  </si>
  <si>
    <r>
      <rPr>
        <b/>
        <sz val="11"/>
        <color rgb="FFFF0000"/>
        <rFont val="Calibri"/>
        <family val="2"/>
        <scheme val="minor"/>
      </rPr>
      <t xml:space="preserve">13 </t>
    </r>
    <r>
      <rPr>
        <b/>
        <sz val="11"/>
        <color theme="1"/>
        <rFont val="Calibri"/>
        <family val="2"/>
        <scheme val="minor"/>
      </rPr>
      <t>months of healing</t>
    </r>
  </si>
  <si>
    <t>h^0.5</t>
  </si>
  <si>
    <t>Lab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</si>
</sst>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14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18"/>
      <color rgb="FFFF0000"/>
      <name val="Calibri"/>
      <family val="2"/>
      <scheme val="minor"/>
    </font>
    <font>
      <i/>
      <sz val="11"/>
      <color rgb="FFFF0000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1"/>
      <name val="Calibri"/>
      <family val="2"/>
      <scheme val="minor"/>
    </font>
    <font>
      <sz val="9"/>
      <color rgb="FF000000"/>
      <name val="Tahoma"/>
      <family val="2"/>
    </font>
    <font>
      <b/>
      <sz val="12"/>
      <color theme="8"/>
      <name val="Calibri"/>
      <family val="2"/>
      <scheme val="minor"/>
    </font>
  </fonts>
  <fills count="1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BDBD"/>
        <bgColor indexed="64"/>
      </patternFill>
    </fill>
    <fill>
      <patternFill patternType="solid">
        <fgColor theme="3" tint="0.59999389629810485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9" fontId="6" fillId="0" borderId="0" applyFont="0" applyFill="0" applyBorder="0" applyAlignment="0" applyProtection="0"/>
  </cellStyleXfs>
  <cellXfs count="67">
    <xf numFmtId="0" fontId="0" fillId="0" borderId="0" xfId="0"/>
    <xf numFmtId="0" fontId="2" fillId="0" borderId="0" xfId="0" applyFont="1"/>
    <xf numFmtId="0" fontId="0" fillId="0" borderId="0" xfId="0" applyAlignment="1">
      <alignment horizontal="right"/>
    </xf>
    <xf numFmtId="0" fontId="3" fillId="0" borderId="0" xfId="0" applyFont="1"/>
    <xf numFmtId="0" fontId="0" fillId="2" borderId="0" xfId="0" applyFill="1"/>
    <xf numFmtId="0" fontId="2" fillId="2" borderId="0" xfId="0" applyFont="1" applyFill="1"/>
    <xf numFmtId="0" fontId="2" fillId="0" borderId="0" xfId="0" applyFont="1" applyAlignment="1">
      <alignment horizontal="right"/>
    </xf>
    <xf numFmtId="0" fontId="2" fillId="3" borderId="0" xfId="0" applyFont="1" applyFill="1"/>
    <xf numFmtId="0" fontId="0" fillId="3" borderId="0" xfId="0" applyFill="1"/>
    <xf numFmtId="0" fontId="1" fillId="0" borderId="0" xfId="0" applyFont="1"/>
    <xf numFmtId="0" fontId="2" fillId="4" borderId="0" xfId="0" applyFont="1" applyFill="1"/>
    <xf numFmtId="0" fontId="0" fillId="3" borderId="0" xfId="0" applyFont="1" applyFill="1" applyAlignment="1">
      <alignment horizontal="right"/>
    </xf>
    <xf numFmtId="0" fontId="2" fillId="3" borderId="0" xfId="0" applyFont="1" applyFill="1" applyAlignment="1">
      <alignment horizontal="right"/>
    </xf>
    <xf numFmtId="0" fontId="2" fillId="5" borderId="0" xfId="0" applyFont="1" applyFill="1"/>
    <xf numFmtId="0" fontId="2" fillId="6" borderId="0" xfId="0" applyFont="1" applyFill="1"/>
    <xf numFmtId="0" fontId="2" fillId="7" borderId="0" xfId="0" applyFont="1" applyFill="1"/>
    <xf numFmtId="0" fontId="7" fillId="0" borderId="1" xfId="0" applyFont="1" applyBorder="1"/>
    <xf numFmtId="0" fontId="8" fillId="0" borderId="0" xfId="0" applyFont="1"/>
    <xf numFmtId="0" fontId="2" fillId="8" borderId="0" xfId="0" applyFont="1" applyFill="1" applyAlignment="1">
      <alignment horizontal="right"/>
    </xf>
    <xf numFmtId="0" fontId="2" fillId="9" borderId="0" xfId="0" applyFont="1" applyFill="1"/>
    <xf numFmtId="0" fontId="0" fillId="9" borderId="0" xfId="0" applyFont="1" applyFill="1" applyAlignment="1">
      <alignment horizontal="right"/>
    </xf>
    <xf numFmtId="0" fontId="2" fillId="9" borderId="0" xfId="0" applyFont="1" applyFill="1" applyAlignment="1">
      <alignment horizontal="right"/>
    </xf>
    <xf numFmtId="0" fontId="2" fillId="10" borderId="0" xfId="0" applyFont="1" applyFill="1" applyAlignment="1">
      <alignment horizontal="right"/>
    </xf>
    <xf numFmtId="0" fontId="2" fillId="12" borderId="0" xfId="0" applyFont="1" applyFill="1"/>
    <xf numFmtId="0" fontId="2" fillId="13" borderId="0" xfId="0" applyFont="1" applyFill="1"/>
    <xf numFmtId="0" fontId="2" fillId="14" borderId="0" xfId="0" applyFont="1" applyFill="1"/>
    <xf numFmtId="0" fontId="0" fillId="11" borderId="0" xfId="0" applyFill="1"/>
    <xf numFmtId="0" fontId="0" fillId="9" borderId="0" xfId="0" applyFill="1"/>
    <xf numFmtId="14" fontId="0" fillId="15" borderId="2" xfId="0" applyNumberFormat="1" applyFill="1" applyBorder="1"/>
    <xf numFmtId="14" fontId="0" fillId="15" borderId="3" xfId="0" applyNumberFormat="1" applyFill="1" applyBorder="1"/>
    <xf numFmtId="14" fontId="0" fillId="0" borderId="0" xfId="0" applyNumberFormat="1"/>
    <xf numFmtId="0" fontId="9" fillId="0" borderId="0" xfId="0" applyFont="1"/>
    <xf numFmtId="0" fontId="0" fillId="0" borderId="4" xfId="0" applyBorder="1"/>
    <xf numFmtId="0" fontId="10" fillId="0" borderId="0" xfId="0" applyFont="1"/>
    <xf numFmtId="0" fontId="11" fillId="5" borderId="0" xfId="0" applyFont="1" applyFill="1"/>
    <xf numFmtId="0" fontId="0" fillId="8" borderId="0" xfId="0" applyFill="1"/>
    <xf numFmtId="0" fontId="2" fillId="7" borderId="0" xfId="0" applyFont="1" applyFill="1" applyAlignment="1">
      <alignment horizontal="right"/>
    </xf>
    <xf numFmtId="0" fontId="2" fillId="16" borderId="0" xfId="0" applyFont="1" applyFill="1"/>
    <xf numFmtId="0" fontId="0" fillId="0" borderId="0" xfId="0" applyFill="1"/>
    <xf numFmtId="0" fontId="2" fillId="0" borderId="0" xfId="0" applyFont="1" applyFill="1" applyAlignment="1">
      <alignment horizontal="right"/>
    </xf>
    <xf numFmtId="0" fontId="2" fillId="0" borderId="0" xfId="0" applyFont="1" applyFill="1"/>
    <xf numFmtId="9" fontId="0" fillId="0" borderId="0" xfId="1" applyFont="1" applyFill="1"/>
    <xf numFmtId="14" fontId="1" fillId="15" borderId="3" xfId="0" applyNumberFormat="1" applyFont="1" applyFill="1" applyBorder="1"/>
    <xf numFmtId="0" fontId="0" fillId="0" borderId="4" xfId="0" applyBorder="1" applyAlignment="1">
      <alignment horizontal="center"/>
    </xf>
    <xf numFmtId="9" fontId="1" fillId="0" borderId="0" xfId="1" applyFont="1" applyFill="1"/>
    <xf numFmtId="164" fontId="0" fillId="0" borderId="0" xfId="0" applyNumberFormat="1"/>
    <xf numFmtId="0" fontId="2" fillId="3" borderId="5" xfId="0" applyFont="1" applyFill="1" applyBorder="1"/>
    <xf numFmtId="0" fontId="0" fillId="0" borderId="6" xfId="0" applyBorder="1"/>
    <xf numFmtId="0" fontId="2" fillId="3" borderId="7" xfId="0" applyFont="1" applyFill="1" applyBorder="1" applyAlignment="1">
      <alignment horizontal="right"/>
    </xf>
    <xf numFmtId="0" fontId="2" fillId="3" borderId="9" xfId="0" applyFont="1" applyFill="1" applyBorder="1" applyAlignment="1">
      <alignment horizontal="right"/>
    </xf>
    <xf numFmtId="0" fontId="2" fillId="9" borderId="7" xfId="0" applyFont="1" applyFill="1" applyBorder="1"/>
    <xf numFmtId="0" fontId="2" fillId="9" borderId="7" xfId="0" applyFont="1" applyFill="1" applyBorder="1" applyAlignment="1">
      <alignment horizontal="right"/>
    </xf>
    <xf numFmtId="0" fontId="2" fillId="9" borderId="9" xfId="0" applyFont="1" applyFill="1" applyBorder="1" applyAlignment="1">
      <alignment horizontal="right"/>
    </xf>
    <xf numFmtId="2" fontId="13" fillId="0" borderId="8" xfId="0" applyNumberFormat="1" applyFont="1" applyBorder="1"/>
    <xf numFmtId="2" fontId="13" fillId="0" borderId="10" xfId="0" applyNumberFormat="1" applyFont="1" applyBorder="1"/>
    <xf numFmtId="2" fontId="0" fillId="0" borderId="8" xfId="0" applyNumberFormat="1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2" fontId="0" fillId="0" borderId="5" xfId="0" applyNumberFormat="1" applyBorder="1"/>
    <xf numFmtId="2" fontId="0" fillId="0" borderId="14" xfId="0" applyNumberFormat="1" applyBorder="1"/>
    <xf numFmtId="2" fontId="0" fillId="0" borderId="6" xfId="0" applyNumberFormat="1" applyBorder="1"/>
    <xf numFmtId="2" fontId="0" fillId="0" borderId="9" xfId="0" applyNumberFormat="1" applyBorder="1"/>
    <xf numFmtId="2" fontId="0" fillId="0" borderId="15" xfId="0" applyNumberFormat="1" applyBorder="1"/>
    <xf numFmtId="2" fontId="0" fillId="0" borderId="10" xfId="0" applyNumberFormat="1" applyBorder="1"/>
    <xf numFmtId="164" fontId="2" fillId="13" borderId="0" xfId="0" applyNumberFormat="1" applyFont="1" applyFill="1"/>
    <xf numFmtId="0" fontId="2" fillId="0" borderId="0" xfId="0" applyFont="1" applyAlignment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21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1"/>
          <c:order val="0"/>
          <c:tx>
            <c:strRef>
              <c:f>'Cracking day'!$D$31</c:f>
              <c:strCache>
                <c:ptCount val="1"/>
                <c:pt idx="0">
                  <c:v>Prism 1-Unc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1.8112642169728785E-2"/>
                  <c:y val="0.19455088947214927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accent2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'Cracking day'!$C$32:$C$43</c:f>
              <c:numCache>
                <c:formatCode>General</c:formatCode>
                <c:ptCount val="12"/>
                <c:pt idx="0">
                  <c:v>0</c:v>
                </c:pt>
                <c:pt idx="1">
                  <c:v>0.12909944487358055</c:v>
                </c:pt>
                <c:pt idx="2">
                  <c:v>0.5163977794943222</c:v>
                </c:pt>
                <c:pt idx="3">
                  <c:v>0.7745966692414834</c:v>
                </c:pt>
                <c:pt idx="4">
                  <c:v>0.9036961141150639</c:v>
                </c:pt>
                <c:pt idx="5">
                  <c:v>1.0327955589886444</c:v>
                </c:pt>
                <c:pt idx="6">
                  <c:v>1.1618950038622251</c:v>
                </c:pt>
                <c:pt idx="7">
                  <c:v>1.9364916731037085</c:v>
                </c:pt>
                <c:pt idx="8">
                  <c:v>2.0655911179772888</c:v>
                </c:pt>
                <c:pt idx="9">
                  <c:v>2.1946905628508695</c:v>
                </c:pt>
                <c:pt idx="10">
                  <c:v>2.3237900077244502</c:v>
                </c:pt>
                <c:pt idx="11">
                  <c:v>4.905778905196061</c:v>
                </c:pt>
              </c:numCache>
            </c:numRef>
          </c:xVal>
          <c:yVal>
            <c:numRef>
              <c:f>'Cracking day'!$H$32:$H$43</c:f>
              <c:numCache>
                <c:formatCode>General</c:formatCode>
                <c:ptCount val="12"/>
                <c:pt idx="0">
                  <c:v>0</c:v>
                </c:pt>
                <c:pt idx="1">
                  <c:v>14.314342971657601</c:v>
                </c:pt>
                <c:pt idx="2">
                  <c:v>28.628685943315201</c:v>
                </c:pt>
                <c:pt idx="3">
                  <c:v>42.9430289149728</c:v>
                </c:pt>
                <c:pt idx="4">
                  <c:v>28.628685943315201</c:v>
                </c:pt>
                <c:pt idx="5">
                  <c:v>42.9430289149728</c:v>
                </c:pt>
                <c:pt idx="6">
                  <c:v>42.9430289149728</c:v>
                </c:pt>
                <c:pt idx="7">
                  <c:v>57.257371886630402</c:v>
                </c:pt>
                <c:pt idx="8">
                  <c:v>57.257371886630402</c:v>
                </c:pt>
                <c:pt idx="9">
                  <c:v>57.257371886630402</c:v>
                </c:pt>
                <c:pt idx="10">
                  <c:v>57.257371886630402</c:v>
                </c:pt>
                <c:pt idx="11">
                  <c:v>71.571714858288004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B90-4D0E-AAFE-B43CCD01113E}"/>
            </c:ext>
          </c:extLst>
        </c:ser>
        <c:ser>
          <c:idx val="0"/>
          <c:order val="1"/>
          <c:tx>
            <c:strRef>
              <c:f>'Cracking day'!$E$31</c:f>
              <c:strCache>
                <c:ptCount val="1"/>
                <c:pt idx="0">
                  <c:v>Prism 2-Unc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15133180227471565"/>
                  <c:y val="9.2592592592592587E-3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rgbClr val="0070C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'Cracking day'!$C$32:$C$43</c:f>
              <c:numCache>
                <c:formatCode>General</c:formatCode>
                <c:ptCount val="12"/>
                <c:pt idx="0">
                  <c:v>0</c:v>
                </c:pt>
                <c:pt idx="1">
                  <c:v>0.12909944487358055</c:v>
                </c:pt>
                <c:pt idx="2">
                  <c:v>0.5163977794943222</c:v>
                </c:pt>
                <c:pt idx="3">
                  <c:v>0.7745966692414834</c:v>
                </c:pt>
                <c:pt idx="4">
                  <c:v>0.9036961141150639</c:v>
                </c:pt>
                <c:pt idx="5">
                  <c:v>1.0327955589886444</c:v>
                </c:pt>
                <c:pt idx="6">
                  <c:v>1.1618950038622251</c:v>
                </c:pt>
                <c:pt idx="7">
                  <c:v>1.9364916731037085</c:v>
                </c:pt>
                <c:pt idx="8">
                  <c:v>2.0655911179772888</c:v>
                </c:pt>
                <c:pt idx="9">
                  <c:v>2.1946905628508695</c:v>
                </c:pt>
                <c:pt idx="10">
                  <c:v>2.3237900077244502</c:v>
                </c:pt>
                <c:pt idx="11">
                  <c:v>4.905778905196061</c:v>
                </c:pt>
              </c:numCache>
            </c:numRef>
          </c:xVal>
          <c:yVal>
            <c:numRef>
              <c:f>'Cracking day'!$I$32:$I$43</c:f>
              <c:numCache>
                <c:formatCode>General</c:formatCode>
                <c:ptCount val="12"/>
                <c:pt idx="0">
                  <c:v>0</c:v>
                </c:pt>
                <c:pt idx="1">
                  <c:v>28.628685943315201</c:v>
                </c:pt>
                <c:pt idx="2">
                  <c:v>28.628685943315201</c:v>
                </c:pt>
                <c:pt idx="3">
                  <c:v>42.9430289149728</c:v>
                </c:pt>
                <c:pt idx="4">
                  <c:v>42.9430289149728</c:v>
                </c:pt>
                <c:pt idx="5">
                  <c:v>42.9430289149728</c:v>
                </c:pt>
                <c:pt idx="6">
                  <c:v>42.9430289149728</c:v>
                </c:pt>
                <c:pt idx="7">
                  <c:v>71.571714858288004</c:v>
                </c:pt>
                <c:pt idx="8">
                  <c:v>71.571714858288004</c:v>
                </c:pt>
                <c:pt idx="9">
                  <c:v>71.571714858288004</c:v>
                </c:pt>
                <c:pt idx="10">
                  <c:v>71.571714858288004</c:v>
                </c:pt>
                <c:pt idx="11">
                  <c:v>85.886057829945599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FB90-4D0E-AAFE-B43CCD01113E}"/>
            </c:ext>
          </c:extLst>
        </c:ser>
        <c:ser>
          <c:idx val="2"/>
          <c:order val="2"/>
          <c:tx>
            <c:strRef>
              <c:f>'Cracking day'!$F$31</c:f>
              <c:strCache>
                <c:ptCount val="1"/>
                <c:pt idx="0">
                  <c:v>Prism 3-Unc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50133180227471563"/>
                  <c:y val="0.12037037037037036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'Cracking day'!$C$32:$C$43</c:f>
              <c:numCache>
                <c:formatCode>General</c:formatCode>
                <c:ptCount val="12"/>
                <c:pt idx="0">
                  <c:v>0</c:v>
                </c:pt>
                <c:pt idx="1">
                  <c:v>0.12909944487358055</c:v>
                </c:pt>
                <c:pt idx="2">
                  <c:v>0.5163977794943222</c:v>
                </c:pt>
                <c:pt idx="3">
                  <c:v>0.7745966692414834</c:v>
                </c:pt>
                <c:pt idx="4">
                  <c:v>0.9036961141150639</c:v>
                </c:pt>
                <c:pt idx="5">
                  <c:v>1.0327955589886444</c:v>
                </c:pt>
                <c:pt idx="6">
                  <c:v>1.1618950038622251</c:v>
                </c:pt>
                <c:pt idx="7">
                  <c:v>1.9364916731037085</c:v>
                </c:pt>
                <c:pt idx="8">
                  <c:v>2.0655911179772888</c:v>
                </c:pt>
                <c:pt idx="9">
                  <c:v>2.1946905628508695</c:v>
                </c:pt>
                <c:pt idx="10">
                  <c:v>2.3237900077244502</c:v>
                </c:pt>
                <c:pt idx="11">
                  <c:v>4.905778905196061</c:v>
                </c:pt>
              </c:numCache>
            </c:numRef>
          </c:xVal>
          <c:yVal>
            <c:numRef>
              <c:f>'Cracking day'!$J$32:$J$43</c:f>
              <c:numCache>
                <c:formatCode>General</c:formatCode>
                <c:ptCount val="12"/>
                <c:pt idx="0">
                  <c:v>0</c:v>
                </c:pt>
                <c:pt idx="1">
                  <c:v>28.628685943315201</c:v>
                </c:pt>
                <c:pt idx="2">
                  <c:v>42.9430289149728</c:v>
                </c:pt>
                <c:pt idx="3">
                  <c:v>42.9430289149728</c:v>
                </c:pt>
                <c:pt idx="4">
                  <c:v>28.628685943315201</c:v>
                </c:pt>
                <c:pt idx="5">
                  <c:v>42.9430289149728</c:v>
                </c:pt>
                <c:pt idx="6">
                  <c:v>42.9430289149728</c:v>
                </c:pt>
                <c:pt idx="7">
                  <c:v>57.257371886630402</c:v>
                </c:pt>
                <c:pt idx="8">
                  <c:v>57.257371886630402</c:v>
                </c:pt>
                <c:pt idx="9">
                  <c:v>57.257371886630402</c:v>
                </c:pt>
                <c:pt idx="10">
                  <c:v>57.257371886630402</c:v>
                </c:pt>
                <c:pt idx="11">
                  <c:v>71.571714858288004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FB90-4D0E-AAFE-B43CCD01113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19041983"/>
        <c:axId val="719041151"/>
      </c:scatterChart>
      <c:valAx>
        <c:axId val="71904198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19041151"/>
        <c:crosses val="autoZero"/>
        <c:crossBetween val="midCat"/>
      </c:valAx>
      <c:valAx>
        <c:axId val="71904115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19041983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1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1.8112642169728785E-2"/>
                  <c:y val="0.19455088947214927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accent2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'28 days healing'!$A$32:$A$43</c:f>
              <c:numCache>
                <c:formatCode>General</c:formatCode>
                <c:ptCount val="12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5</c:v>
                </c:pt>
                <c:pt idx="5">
                  <c:v>8</c:v>
                </c:pt>
                <c:pt idx="6">
                  <c:v>11</c:v>
                </c:pt>
                <c:pt idx="7">
                  <c:v>12</c:v>
                </c:pt>
                <c:pt idx="8">
                  <c:v>13</c:v>
                </c:pt>
                <c:pt idx="9">
                  <c:v>14</c:v>
                </c:pt>
                <c:pt idx="10">
                  <c:v>15</c:v>
                </c:pt>
                <c:pt idx="11">
                  <c:v>16</c:v>
                </c:pt>
              </c:numCache>
            </c:numRef>
          </c:xVal>
          <c:yVal>
            <c:numRef>
              <c:f>'28 days healing'!#REF!</c:f>
              <c:numCache>
                <c:formatCode>General</c:formatCode>
                <c:ptCount val="17"/>
                <c:pt idx="0">
                  <c:v>0</c:v>
                </c:pt>
                <c:pt idx="1">
                  <c:v>28.628685943315201</c:v>
                </c:pt>
                <c:pt idx="2">
                  <c:v>28.628685943315201</c:v>
                </c:pt>
                <c:pt idx="3">
                  <c:v>28.628685943315201</c:v>
                </c:pt>
                <c:pt idx="5">
                  <c:v>28.628685943315201</c:v>
                </c:pt>
                <c:pt idx="8">
                  <c:v>57.257371886630402</c:v>
                </c:pt>
                <c:pt idx="11">
                  <c:v>71.571714858288004</c:v>
                </c:pt>
                <c:pt idx="12">
                  <c:v>71.571714858288004</c:v>
                </c:pt>
                <c:pt idx="13">
                  <c:v>85.886057829945599</c:v>
                </c:pt>
                <c:pt idx="14">
                  <c:v>85.886057829945599</c:v>
                </c:pt>
                <c:pt idx="15">
                  <c:v>100.20040080160321</c:v>
                </c:pt>
                <c:pt idx="16">
                  <c:v>143.14342971657601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'28 days healing'!#REF!</c15:sqref>
                        </c15:formulaRef>
                      </c:ext>
                    </c:extLst>
                    <c:strCache>
                      <c:ptCount val="1"/>
                      <c:pt idx="0">
                        <c:v>Prism 4-Crac-Ad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0-D26B-4BAE-A8EF-3A5EEE6DD3F7}"/>
            </c:ext>
          </c:extLst>
        </c:ser>
        <c:ser>
          <c:idx val="0"/>
          <c:order val="1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15133180227471565"/>
                  <c:y val="9.2592592592592587E-3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rgbClr val="0070C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'28 days healing'!$A$32:$A$43</c:f>
              <c:numCache>
                <c:formatCode>General</c:formatCode>
                <c:ptCount val="12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5</c:v>
                </c:pt>
                <c:pt idx="5">
                  <c:v>8</c:v>
                </c:pt>
                <c:pt idx="6">
                  <c:v>11</c:v>
                </c:pt>
                <c:pt idx="7">
                  <c:v>12</c:v>
                </c:pt>
                <c:pt idx="8">
                  <c:v>13</c:v>
                </c:pt>
                <c:pt idx="9">
                  <c:v>14</c:v>
                </c:pt>
                <c:pt idx="10">
                  <c:v>15</c:v>
                </c:pt>
                <c:pt idx="11">
                  <c:v>16</c:v>
                </c:pt>
              </c:numCache>
            </c:numRef>
          </c:xVal>
          <c:yVal>
            <c:numRef>
              <c:f>'28 days healing'!#REF!</c:f>
              <c:numCache>
                <c:formatCode>General</c:formatCode>
                <c:ptCount val="17"/>
                <c:pt idx="0">
                  <c:v>0</c:v>
                </c:pt>
                <c:pt idx="1">
                  <c:v>42.9430289149728</c:v>
                </c:pt>
                <c:pt idx="2">
                  <c:v>42.9430289149728</c:v>
                </c:pt>
                <c:pt idx="3">
                  <c:v>42.9430289149728</c:v>
                </c:pt>
                <c:pt idx="5">
                  <c:v>42.9430289149728</c:v>
                </c:pt>
                <c:pt idx="8">
                  <c:v>71.571714858288004</c:v>
                </c:pt>
                <c:pt idx="11">
                  <c:v>85.886057829945599</c:v>
                </c:pt>
                <c:pt idx="12">
                  <c:v>85.886057829945599</c:v>
                </c:pt>
                <c:pt idx="13">
                  <c:v>100.20040080160321</c:v>
                </c:pt>
                <c:pt idx="14">
                  <c:v>100.20040080160321</c:v>
                </c:pt>
                <c:pt idx="15">
                  <c:v>114.5147437732608</c:v>
                </c:pt>
                <c:pt idx="16">
                  <c:v>171.7721156598912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'28 days healing'!#REF!</c15:sqref>
                        </c15:formulaRef>
                      </c:ext>
                    </c:extLst>
                    <c:strCache>
                      <c:ptCount val="1"/>
                      <c:pt idx="0">
                        <c:v>Prism 5-Crac-Ad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1-D26B-4BAE-A8EF-3A5EEE6DD3F7}"/>
            </c:ext>
          </c:extLst>
        </c:ser>
        <c:ser>
          <c:idx val="2"/>
          <c:order val="2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50133180227471563"/>
                  <c:y val="0.12037037037037036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'28 days healing'!$A$32:$A$43</c:f>
              <c:numCache>
                <c:formatCode>General</c:formatCode>
                <c:ptCount val="12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5</c:v>
                </c:pt>
                <c:pt idx="5">
                  <c:v>8</c:v>
                </c:pt>
                <c:pt idx="6">
                  <c:v>11</c:v>
                </c:pt>
                <c:pt idx="7">
                  <c:v>12</c:v>
                </c:pt>
                <c:pt idx="8">
                  <c:v>13</c:v>
                </c:pt>
                <c:pt idx="9">
                  <c:v>14</c:v>
                </c:pt>
                <c:pt idx="10">
                  <c:v>15</c:v>
                </c:pt>
                <c:pt idx="11">
                  <c:v>16</c:v>
                </c:pt>
              </c:numCache>
            </c:numRef>
          </c:xVal>
          <c:yVal>
            <c:numRef>
              <c:f>'28 days healing'!#REF!</c:f>
              <c:numCache>
                <c:formatCode>General</c:formatCode>
                <c:ptCount val="17"/>
                <c:pt idx="0">
                  <c:v>0</c:v>
                </c:pt>
                <c:pt idx="1">
                  <c:v>28.628685943315201</c:v>
                </c:pt>
                <c:pt idx="2">
                  <c:v>42.9430289149728</c:v>
                </c:pt>
                <c:pt idx="3">
                  <c:v>42.9430289149728</c:v>
                </c:pt>
                <c:pt idx="5">
                  <c:v>42.9430289149728</c:v>
                </c:pt>
                <c:pt idx="8">
                  <c:v>71.571714858288004</c:v>
                </c:pt>
                <c:pt idx="11">
                  <c:v>85.886057829945599</c:v>
                </c:pt>
                <c:pt idx="12">
                  <c:v>85.886057829945599</c:v>
                </c:pt>
                <c:pt idx="13">
                  <c:v>85.886057829945599</c:v>
                </c:pt>
                <c:pt idx="14">
                  <c:v>85.886057829945599</c:v>
                </c:pt>
                <c:pt idx="15">
                  <c:v>100.20040080160321</c:v>
                </c:pt>
                <c:pt idx="16">
                  <c:v>143.14342971657601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'28 days healing'!#REF!</c15:sqref>
                        </c15:formulaRef>
                      </c:ext>
                    </c:extLst>
                    <c:strCache>
                      <c:ptCount val="1"/>
                      <c:pt idx="0">
                        <c:v>Prism 6-Crac-Ad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2-D26B-4BAE-A8EF-3A5EEE6DD3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19041983"/>
        <c:axId val="719041151"/>
      </c:scatterChart>
      <c:valAx>
        <c:axId val="71904198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19041151"/>
        <c:crosses val="autoZero"/>
        <c:crossBetween val="midCat"/>
      </c:valAx>
      <c:valAx>
        <c:axId val="71904115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19041983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1"/>
          <c:order val="0"/>
          <c:tx>
            <c:strRef>
              <c:f>'3 months healing'!$D$31</c:f>
              <c:strCache>
                <c:ptCount val="1"/>
                <c:pt idx="0">
                  <c:v>Prism 1-Unc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1.8112642169728785E-2"/>
                  <c:y val="0.19455088947214927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accent2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'28 days healing'!$C$32:$C$43</c:f>
              <c:numCache>
                <c:formatCode>General</c:formatCode>
                <c:ptCount val="12"/>
                <c:pt idx="0">
                  <c:v>0</c:v>
                </c:pt>
                <c:pt idx="1">
                  <c:v>0.12909944487358055</c:v>
                </c:pt>
                <c:pt idx="2">
                  <c:v>0.5163977794943222</c:v>
                </c:pt>
                <c:pt idx="3">
                  <c:v>0.7745966692414834</c:v>
                </c:pt>
                <c:pt idx="4">
                  <c:v>1.0327955589886444</c:v>
                </c:pt>
                <c:pt idx="5">
                  <c:v>1.4200938936093861</c:v>
                </c:pt>
                <c:pt idx="6">
                  <c:v>1.8073922282301278</c:v>
                </c:pt>
                <c:pt idx="7">
                  <c:v>1.9364916731037085</c:v>
                </c:pt>
                <c:pt idx="8">
                  <c:v>2.0655911179772888</c:v>
                </c:pt>
                <c:pt idx="9">
                  <c:v>2.1946905628508695</c:v>
                </c:pt>
                <c:pt idx="10">
                  <c:v>2.3237900077244502</c:v>
                </c:pt>
                <c:pt idx="11">
                  <c:v>4.905778905196061</c:v>
                </c:pt>
              </c:numCache>
            </c:numRef>
          </c:xVal>
          <c:yVal>
            <c:numRef>
              <c:f>'3 months healing'!$H$32:$H$42</c:f>
              <c:numCache>
                <c:formatCode>General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14.314342971657601</c:v>
                </c:pt>
                <c:pt idx="8">
                  <c:v>14.314342971657601</c:v>
                </c:pt>
                <c:pt idx="9">
                  <c:v>14.314342971657601</c:v>
                </c:pt>
                <c:pt idx="10">
                  <c:v>28.628685943315201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36B-485E-9AAF-07946998BA3C}"/>
            </c:ext>
          </c:extLst>
        </c:ser>
        <c:ser>
          <c:idx val="0"/>
          <c:order val="1"/>
          <c:tx>
            <c:strRef>
              <c:f>'3 months healing'!$E$31</c:f>
              <c:strCache>
                <c:ptCount val="1"/>
                <c:pt idx="0">
                  <c:v>Prism 2-Unc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15133180227471565"/>
                  <c:y val="9.2592592592592587E-3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rgbClr val="0070C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'3 months healing'!$C$32:$C$42</c:f>
              <c:numCache>
                <c:formatCode>General</c:formatCode>
                <c:ptCount val="11"/>
                <c:pt idx="0">
                  <c:v>0</c:v>
                </c:pt>
                <c:pt idx="1">
                  <c:v>0.12909944487358055</c:v>
                </c:pt>
                <c:pt idx="2">
                  <c:v>0.5163977794943222</c:v>
                </c:pt>
                <c:pt idx="3">
                  <c:v>0.7745966692414834</c:v>
                </c:pt>
                <c:pt idx="4">
                  <c:v>0.9036961141150639</c:v>
                </c:pt>
                <c:pt idx="5">
                  <c:v>1.0327955589886444</c:v>
                </c:pt>
                <c:pt idx="6">
                  <c:v>1.4200938936093861</c:v>
                </c:pt>
                <c:pt idx="7">
                  <c:v>1.8073922282301278</c:v>
                </c:pt>
                <c:pt idx="8">
                  <c:v>2.0655911179772888</c:v>
                </c:pt>
                <c:pt idx="9">
                  <c:v>2.3237900077244502</c:v>
                </c:pt>
                <c:pt idx="10">
                  <c:v>4.905778905196061</c:v>
                </c:pt>
              </c:numCache>
            </c:numRef>
          </c:xVal>
          <c:yVal>
            <c:numRef>
              <c:f>'3 months healing'!$I$32:$I$42</c:f>
              <c:numCache>
                <c:formatCode>General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14.314342971657601</c:v>
                </c:pt>
                <c:pt idx="6">
                  <c:v>14.314342971657601</c:v>
                </c:pt>
                <c:pt idx="7">
                  <c:v>14.314342971657601</c:v>
                </c:pt>
                <c:pt idx="8">
                  <c:v>14.314342971657601</c:v>
                </c:pt>
                <c:pt idx="9">
                  <c:v>28.628685943315201</c:v>
                </c:pt>
                <c:pt idx="10">
                  <c:v>42.9430289149728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036B-485E-9AAF-07946998BA3C}"/>
            </c:ext>
          </c:extLst>
        </c:ser>
        <c:ser>
          <c:idx val="2"/>
          <c:order val="2"/>
          <c:tx>
            <c:strRef>
              <c:f>'3 months healing'!$F$31</c:f>
              <c:strCache>
                <c:ptCount val="1"/>
                <c:pt idx="0">
                  <c:v>Prism 3-Unc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50133180227471563"/>
                  <c:y val="0.12037037037037036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'3 months healing'!$C$32:$C$42</c:f>
              <c:numCache>
                <c:formatCode>General</c:formatCode>
                <c:ptCount val="11"/>
                <c:pt idx="0">
                  <c:v>0</c:v>
                </c:pt>
                <c:pt idx="1">
                  <c:v>0.12909944487358055</c:v>
                </c:pt>
                <c:pt idx="2">
                  <c:v>0.5163977794943222</c:v>
                </c:pt>
                <c:pt idx="3">
                  <c:v>0.7745966692414834</c:v>
                </c:pt>
                <c:pt idx="4">
                  <c:v>0.9036961141150639</c:v>
                </c:pt>
                <c:pt idx="5">
                  <c:v>1.0327955589886444</c:v>
                </c:pt>
                <c:pt idx="6">
                  <c:v>1.4200938936093861</c:v>
                </c:pt>
                <c:pt idx="7">
                  <c:v>1.8073922282301278</c:v>
                </c:pt>
                <c:pt idx="8">
                  <c:v>2.0655911179772888</c:v>
                </c:pt>
                <c:pt idx="9">
                  <c:v>2.3237900077244502</c:v>
                </c:pt>
                <c:pt idx="10">
                  <c:v>4.905778905196061</c:v>
                </c:pt>
              </c:numCache>
            </c:numRef>
          </c:xVal>
          <c:yVal>
            <c:numRef>
              <c:f>'3 months healing'!$J$32:$J$42</c:f>
              <c:numCache>
                <c:formatCode>General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14.314342971657601</c:v>
                </c:pt>
                <c:pt idx="6">
                  <c:v>14.314342971657601</c:v>
                </c:pt>
                <c:pt idx="7">
                  <c:v>14.314342971657601</c:v>
                </c:pt>
                <c:pt idx="8">
                  <c:v>14.314342971657601</c:v>
                </c:pt>
                <c:pt idx="9">
                  <c:v>14.314342971657601</c:v>
                </c:pt>
                <c:pt idx="10">
                  <c:v>14.314342971657601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036B-485E-9AAF-07946998BA3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19041983"/>
        <c:axId val="719041151"/>
      </c:scatterChart>
      <c:valAx>
        <c:axId val="71904198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19041151"/>
        <c:crosses val="autoZero"/>
        <c:crossBetween val="midCat"/>
      </c:valAx>
      <c:valAx>
        <c:axId val="71904115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19041983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1"/>
          <c:order val="0"/>
          <c:tx>
            <c:strRef>
              <c:f>'3 months healing'!$H$50</c:f>
              <c:strCache>
                <c:ptCount val="1"/>
                <c:pt idx="0">
                  <c:v>Prism 1-Crac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1.8112642169728785E-2"/>
                  <c:y val="0.19455088947214927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accent2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'28 days healing'!$C$32:$C$43</c:f>
              <c:numCache>
                <c:formatCode>General</c:formatCode>
                <c:ptCount val="12"/>
                <c:pt idx="0">
                  <c:v>0</c:v>
                </c:pt>
                <c:pt idx="1">
                  <c:v>0.12909944487358055</c:v>
                </c:pt>
                <c:pt idx="2">
                  <c:v>0.5163977794943222</c:v>
                </c:pt>
                <c:pt idx="3">
                  <c:v>0.7745966692414834</c:v>
                </c:pt>
                <c:pt idx="4">
                  <c:v>1.0327955589886444</c:v>
                </c:pt>
                <c:pt idx="5">
                  <c:v>1.4200938936093861</c:v>
                </c:pt>
                <c:pt idx="6">
                  <c:v>1.8073922282301278</c:v>
                </c:pt>
                <c:pt idx="7">
                  <c:v>1.9364916731037085</c:v>
                </c:pt>
                <c:pt idx="8">
                  <c:v>2.0655911179772888</c:v>
                </c:pt>
                <c:pt idx="9">
                  <c:v>2.1946905628508695</c:v>
                </c:pt>
                <c:pt idx="10">
                  <c:v>2.3237900077244502</c:v>
                </c:pt>
                <c:pt idx="11">
                  <c:v>4.905778905196061</c:v>
                </c:pt>
              </c:numCache>
            </c:numRef>
          </c:xVal>
          <c:yVal>
            <c:numRef>
              <c:f>'3 months healing'!$H$51:$H$61</c:f>
              <c:numCache>
                <c:formatCode>General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14.314342971657601</c:v>
                </c:pt>
                <c:pt idx="8">
                  <c:v>14.314342971657601</c:v>
                </c:pt>
                <c:pt idx="9">
                  <c:v>14.314342971657601</c:v>
                </c:pt>
                <c:pt idx="10">
                  <c:v>42.9430289149728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858-4338-A8FC-D2E746F351A5}"/>
            </c:ext>
          </c:extLst>
        </c:ser>
        <c:ser>
          <c:idx val="0"/>
          <c:order val="1"/>
          <c:tx>
            <c:strRef>
              <c:f>'3 months healing'!$I$50</c:f>
              <c:strCache>
                <c:ptCount val="1"/>
                <c:pt idx="0">
                  <c:v>Prism 2-Crac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15133180227471565"/>
                  <c:y val="9.2592592592592587E-3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rgbClr val="0070C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'3 months healing'!$C$32:$C$42</c:f>
              <c:numCache>
                <c:formatCode>General</c:formatCode>
                <c:ptCount val="11"/>
                <c:pt idx="0">
                  <c:v>0</c:v>
                </c:pt>
                <c:pt idx="1">
                  <c:v>0.12909944487358055</c:v>
                </c:pt>
                <c:pt idx="2">
                  <c:v>0.5163977794943222</c:v>
                </c:pt>
                <c:pt idx="3">
                  <c:v>0.7745966692414834</c:v>
                </c:pt>
                <c:pt idx="4">
                  <c:v>0.9036961141150639</c:v>
                </c:pt>
                <c:pt idx="5">
                  <c:v>1.0327955589886444</c:v>
                </c:pt>
                <c:pt idx="6">
                  <c:v>1.4200938936093861</c:v>
                </c:pt>
                <c:pt idx="7">
                  <c:v>1.8073922282301278</c:v>
                </c:pt>
                <c:pt idx="8">
                  <c:v>2.0655911179772888</c:v>
                </c:pt>
                <c:pt idx="9">
                  <c:v>2.3237900077244502</c:v>
                </c:pt>
                <c:pt idx="10">
                  <c:v>4.905778905196061</c:v>
                </c:pt>
              </c:numCache>
            </c:numRef>
          </c:xVal>
          <c:yVal>
            <c:numRef>
              <c:f>'3 months healing'!$I$51:$I$61</c:f>
              <c:numCache>
                <c:formatCode>General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14.314342971657601</c:v>
                </c:pt>
                <c:pt idx="5">
                  <c:v>14.314342971657601</c:v>
                </c:pt>
                <c:pt idx="6">
                  <c:v>14.314342971657601</c:v>
                </c:pt>
                <c:pt idx="7">
                  <c:v>14.314342971657601</c:v>
                </c:pt>
                <c:pt idx="8">
                  <c:v>14.314342971657601</c:v>
                </c:pt>
                <c:pt idx="9">
                  <c:v>14.314342971657601</c:v>
                </c:pt>
                <c:pt idx="10">
                  <c:v>14.314342971657601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858-4338-A8FC-D2E746F351A5}"/>
            </c:ext>
          </c:extLst>
        </c:ser>
        <c:ser>
          <c:idx val="2"/>
          <c:order val="2"/>
          <c:tx>
            <c:strRef>
              <c:f>'3 months healing'!$J$50</c:f>
              <c:strCache>
                <c:ptCount val="1"/>
                <c:pt idx="0">
                  <c:v>Prism 3-Crac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50133180227471563"/>
                  <c:y val="0.12037037037037036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'3 months healing'!$C$32:$C$42</c:f>
              <c:numCache>
                <c:formatCode>General</c:formatCode>
                <c:ptCount val="11"/>
                <c:pt idx="0">
                  <c:v>0</c:v>
                </c:pt>
                <c:pt idx="1">
                  <c:v>0.12909944487358055</c:v>
                </c:pt>
                <c:pt idx="2">
                  <c:v>0.5163977794943222</c:v>
                </c:pt>
                <c:pt idx="3">
                  <c:v>0.7745966692414834</c:v>
                </c:pt>
                <c:pt idx="4">
                  <c:v>0.9036961141150639</c:v>
                </c:pt>
                <c:pt idx="5">
                  <c:v>1.0327955589886444</c:v>
                </c:pt>
                <c:pt idx="6">
                  <c:v>1.4200938936093861</c:v>
                </c:pt>
                <c:pt idx="7">
                  <c:v>1.8073922282301278</c:v>
                </c:pt>
                <c:pt idx="8">
                  <c:v>2.0655911179772888</c:v>
                </c:pt>
                <c:pt idx="9">
                  <c:v>2.3237900077244502</c:v>
                </c:pt>
                <c:pt idx="10">
                  <c:v>4.905778905196061</c:v>
                </c:pt>
              </c:numCache>
            </c:numRef>
          </c:xVal>
          <c:yVal>
            <c:numRef>
              <c:f>'3 months healing'!$J$51:$J$61</c:f>
              <c:numCache>
                <c:formatCode>General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14.314342971657601</c:v>
                </c:pt>
                <c:pt idx="3">
                  <c:v>14.314342971657601</c:v>
                </c:pt>
                <c:pt idx="4">
                  <c:v>14.314342971657601</c:v>
                </c:pt>
                <c:pt idx="5">
                  <c:v>14.314342971657601</c:v>
                </c:pt>
                <c:pt idx="6">
                  <c:v>14.314342971657601</c:v>
                </c:pt>
                <c:pt idx="7">
                  <c:v>28.628685943315201</c:v>
                </c:pt>
                <c:pt idx="8">
                  <c:v>28.628685943315201</c:v>
                </c:pt>
                <c:pt idx="9">
                  <c:v>28.628685943315201</c:v>
                </c:pt>
                <c:pt idx="10">
                  <c:v>28.628685943315201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8858-4338-A8FC-D2E746F351A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19041983"/>
        <c:axId val="719041151"/>
      </c:scatterChart>
      <c:valAx>
        <c:axId val="71904198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19041151"/>
        <c:crosses val="autoZero"/>
        <c:crossBetween val="midCat"/>
      </c:valAx>
      <c:valAx>
        <c:axId val="71904115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19041983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1"/>
          <c:order val="0"/>
          <c:tx>
            <c:strRef>
              <c:f>'3 months healing'!$H$69</c:f>
              <c:strCache>
                <c:ptCount val="1"/>
                <c:pt idx="0">
                  <c:v>Prism 1-Crac-Ad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1.8112642169728785E-2"/>
                  <c:y val="0.19455088947214927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accent2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'28 days healing'!$C$32:$C$43</c:f>
              <c:numCache>
                <c:formatCode>General</c:formatCode>
                <c:ptCount val="12"/>
                <c:pt idx="0">
                  <c:v>0</c:v>
                </c:pt>
                <c:pt idx="1">
                  <c:v>0.12909944487358055</c:v>
                </c:pt>
                <c:pt idx="2">
                  <c:v>0.5163977794943222</c:v>
                </c:pt>
                <c:pt idx="3">
                  <c:v>0.7745966692414834</c:v>
                </c:pt>
                <c:pt idx="4">
                  <c:v>1.0327955589886444</c:v>
                </c:pt>
                <c:pt idx="5">
                  <c:v>1.4200938936093861</c:v>
                </c:pt>
                <c:pt idx="6">
                  <c:v>1.8073922282301278</c:v>
                </c:pt>
                <c:pt idx="7">
                  <c:v>1.9364916731037085</c:v>
                </c:pt>
                <c:pt idx="8">
                  <c:v>2.0655911179772888</c:v>
                </c:pt>
                <c:pt idx="9">
                  <c:v>2.1946905628508695</c:v>
                </c:pt>
                <c:pt idx="10">
                  <c:v>2.3237900077244502</c:v>
                </c:pt>
                <c:pt idx="11">
                  <c:v>4.905778905196061</c:v>
                </c:pt>
              </c:numCache>
            </c:numRef>
          </c:xVal>
          <c:yVal>
            <c:numRef>
              <c:f>'3 months healing'!$H$70:$H$80</c:f>
              <c:numCache>
                <c:formatCode>General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14.314342971657601</c:v>
                </c:pt>
                <c:pt idx="3">
                  <c:v>14.314342971657601</c:v>
                </c:pt>
                <c:pt idx="4">
                  <c:v>14.314342971657601</c:v>
                </c:pt>
                <c:pt idx="5">
                  <c:v>28.628685943315201</c:v>
                </c:pt>
                <c:pt idx="6">
                  <c:v>28.628685943315201</c:v>
                </c:pt>
                <c:pt idx="7">
                  <c:v>42.9430289149728</c:v>
                </c:pt>
                <c:pt idx="8">
                  <c:v>42.9430289149728</c:v>
                </c:pt>
                <c:pt idx="9">
                  <c:v>57.257371886630402</c:v>
                </c:pt>
                <c:pt idx="10">
                  <c:v>100.20040080160321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A6A-4995-97F4-098306822DF7}"/>
            </c:ext>
          </c:extLst>
        </c:ser>
        <c:ser>
          <c:idx val="0"/>
          <c:order val="1"/>
          <c:tx>
            <c:strRef>
              <c:f>'3 months healing'!$I$69</c:f>
              <c:strCache>
                <c:ptCount val="1"/>
                <c:pt idx="0">
                  <c:v>Prism 2-Crac-Ad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15133180227471565"/>
                  <c:y val="9.2592592592592587E-3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rgbClr val="0070C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'3 months healing'!$C$32:$C$42</c:f>
              <c:numCache>
                <c:formatCode>General</c:formatCode>
                <c:ptCount val="11"/>
                <c:pt idx="0">
                  <c:v>0</c:v>
                </c:pt>
                <c:pt idx="1">
                  <c:v>0.12909944487358055</c:v>
                </c:pt>
                <c:pt idx="2">
                  <c:v>0.5163977794943222</c:v>
                </c:pt>
                <c:pt idx="3">
                  <c:v>0.7745966692414834</c:v>
                </c:pt>
                <c:pt idx="4">
                  <c:v>0.9036961141150639</c:v>
                </c:pt>
                <c:pt idx="5">
                  <c:v>1.0327955589886444</c:v>
                </c:pt>
                <c:pt idx="6">
                  <c:v>1.4200938936093861</c:v>
                </c:pt>
                <c:pt idx="7">
                  <c:v>1.8073922282301278</c:v>
                </c:pt>
                <c:pt idx="8">
                  <c:v>2.0655911179772888</c:v>
                </c:pt>
                <c:pt idx="9">
                  <c:v>2.3237900077244502</c:v>
                </c:pt>
                <c:pt idx="10">
                  <c:v>4.905778905196061</c:v>
                </c:pt>
              </c:numCache>
            </c:numRef>
          </c:xVal>
          <c:yVal>
            <c:numRef>
              <c:f>'3 months healing'!$I$70:$I$80</c:f>
              <c:numCache>
                <c:formatCode>General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14.314342971657601</c:v>
                </c:pt>
                <c:pt idx="3">
                  <c:v>14.314342971657601</c:v>
                </c:pt>
                <c:pt idx="4">
                  <c:v>14.314342971657601</c:v>
                </c:pt>
                <c:pt idx="5">
                  <c:v>14.314342971657601</c:v>
                </c:pt>
                <c:pt idx="6">
                  <c:v>28.628685943315201</c:v>
                </c:pt>
                <c:pt idx="7">
                  <c:v>28.628685943315201</c:v>
                </c:pt>
                <c:pt idx="8">
                  <c:v>28.628685943315201</c:v>
                </c:pt>
                <c:pt idx="9">
                  <c:v>42.9430289149728</c:v>
                </c:pt>
                <c:pt idx="10">
                  <c:v>85.886057829945599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A6A-4995-97F4-098306822DF7}"/>
            </c:ext>
          </c:extLst>
        </c:ser>
        <c:ser>
          <c:idx val="2"/>
          <c:order val="2"/>
          <c:tx>
            <c:strRef>
              <c:f>'3 months healing'!$J$69</c:f>
              <c:strCache>
                <c:ptCount val="1"/>
                <c:pt idx="0">
                  <c:v>Prism 3-Crac-Ad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50133180227471563"/>
                  <c:y val="0.12037037037037036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'3 months healing'!$C$32:$C$42</c:f>
              <c:numCache>
                <c:formatCode>General</c:formatCode>
                <c:ptCount val="11"/>
                <c:pt idx="0">
                  <c:v>0</c:v>
                </c:pt>
                <c:pt idx="1">
                  <c:v>0.12909944487358055</c:v>
                </c:pt>
                <c:pt idx="2">
                  <c:v>0.5163977794943222</c:v>
                </c:pt>
                <c:pt idx="3">
                  <c:v>0.7745966692414834</c:v>
                </c:pt>
                <c:pt idx="4">
                  <c:v>0.9036961141150639</c:v>
                </c:pt>
                <c:pt idx="5">
                  <c:v>1.0327955589886444</c:v>
                </c:pt>
                <c:pt idx="6">
                  <c:v>1.4200938936093861</c:v>
                </c:pt>
                <c:pt idx="7">
                  <c:v>1.8073922282301278</c:v>
                </c:pt>
                <c:pt idx="8">
                  <c:v>2.0655911179772888</c:v>
                </c:pt>
                <c:pt idx="9">
                  <c:v>2.3237900077244502</c:v>
                </c:pt>
                <c:pt idx="10">
                  <c:v>4.905778905196061</c:v>
                </c:pt>
              </c:numCache>
            </c:numRef>
          </c:xVal>
          <c:yVal>
            <c:numRef>
              <c:f>'3 months healing'!$J$70:$J$80</c:f>
              <c:numCache>
                <c:formatCode>General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14.314342971657601</c:v>
                </c:pt>
                <c:pt idx="7">
                  <c:v>14.314342971657601</c:v>
                </c:pt>
                <c:pt idx="8">
                  <c:v>28.628685943315201</c:v>
                </c:pt>
                <c:pt idx="9">
                  <c:v>28.628685943315201</c:v>
                </c:pt>
                <c:pt idx="10">
                  <c:v>85.886057829945599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4A6A-4995-97F4-098306822D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19041983"/>
        <c:axId val="719041151"/>
      </c:scatterChart>
      <c:valAx>
        <c:axId val="71904198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19041151"/>
        <c:crosses val="autoZero"/>
        <c:crossBetween val="midCat"/>
      </c:valAx>
      <c:valAx>
        <c:axId val="71904115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19041983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1"/>
          <c:order val="0"/>
          <c:tx>
            <c:strRef>
              <c:f>'3 months healing'!$H$88</c:f>
              <c:strCache>
                <c:ptCount val="1"/>
                <c:pt idx="0">
                  <c:v>Prism 4-Crac-Ad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1.8112642169728785E-2"/>
                  <c:y val="0.19455088947214927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accent2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'28 days healing'!$C$32:$C$43</c:f>
              <c:numCache>
                <c:formatCode>General</c:formatCode>
                <c:ptCount val="12"/>
                <c:pt idx="0">
                  <c:v>0</c:v>
                </c:pt>
                <c:pt idx="1">
                  <c:v>0.12909944487358055</c:v>
                </c:pt>
                <c:pt idx="2">
                  <c:v>0.5163977794943222</c:v>
                </c:pt>
                <c:pt idx="3">
                  <c:v>0.7745966692414834</c:v>
                </c:pt>
                <c:pt idx="4">
                  <c:v>1.0327955589886444</c:v>
                </c:pt>
                <c:pt idx="5">
                  <c:v>1.4200938936093861</c:v>
                </c:pt>
                <c:pt idx="6">
                  <c:v>1.8073922282301278</c:v>
                </c:pt>
                <c:pt idx="7">
                  <c:v>1.9364916731037085</c:v>
                </c:pt>
                <c:pt idx="8">
                  <c:v>2.0655911179772888</c:v>
                </c:pt>
                <c:pt idx="9">
                  <c:v>2.1946905628508695</c:v>
                </c:pt>
                <c:pt idx="10">
                  <c:v>2.3237900077244502</c:v>
                </c:pt>
                <c:pt idx="11">
                  <c:v>4.905778905196061</c:v>
                </c:pt>
              </c:numCache>
            </c:numRef>
          </c:xVal>
          <c:yVal>
            <c:numRef>
              <c:f>'3 months healing'!$H$89:$H$99</c:f>
              <c:numCache>
                <c:formatCode>General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14.314342971657601</c:v>
                </c:pt>
                <c:pt idx="4">
                  <c:v>14.314342971657601</c:v>
                </c:pt>
                <c:pt idx="5">
                  <c:v>14.314342971657601</c:v>
                </c:pt>
                <c:pt idx="6">
                  <c:v>28.628685943315201</c:v>
                </c:pt>
                <c:pt idx="7">
                  <c:v>42.9430289149728</c:v>
                </c:pt>
                <c:pt idx="8">
                  <c:v>42.9430289149728</c:v>
                </c:pt>
                <c:pt idx="9">
                  <c:v>42.9430289149728</c:v>
                </c:pt>
                <c:pt idx="10">
                  <c:v>100.20040080160321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16F-44C2-B90B-F0D425EA101D}"/>
            </c:ext>
          </c:extLst>
        </c:ser>
        <c:ser>
          <c:idx val="0"/>
          <c:order val="1"/>
          <c:tx>
            <c:strRef>
              <c:f>'3 months healing'!$I$88</c:f>
              <c:strCache>
                <c:ptCount val="1"/>
                <c:pt idx="0">
                  <c:v>Prism 5-Crac-Ad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15133180227471565"/>
                  <c:y val="9.2592592592592587E-3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rgbClr val="0070C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'3 months healing'!$C$32:$C$42</c:f>
              <c:numCache>
                <c:formatCode>General</c:formatCode>
                <c:ptCount val="11"/>
                <c:pt idx="0">
                  <c:v>0</c:v>
                </c:pt>
                <c:pt idx="1">
                  <c:v>0.12909944487358055</c:v>
                </c:pt>
                <c:pt idx="2">
                  <c:v>0.5163977794943222</c:v>
                </c:pt>
                <c:pt idx="3">
                  <c:v>0.7745966692414834</c:v>
                </c:pt>
                <c:pt idx="4">
                  <c:v>0.9036961141150639</c:v>
                </c:pt>
                <c:pt idx="5">
                  <c:v>1.0327955589886444</c:v>
                </c:pt>
                <c:pt idx="6">
                  <c:v>1.4200938936093861</c:v>
                </c:pt>
                <c:pt idx="7">
                  <c:v>1.8073922282301278</c:v>
                </c:pt>
                <c:pt idx="8">
                  <c:v>2.0655911179772888</c:v>
                </c:pt>
                <c:pt idx="9">
                  <c:v>2.3237900077244502</c:v>
                </c:pt>
                <c:pt idx="10">
                  <c:v>4.905778905196061</c:v>
                </c:pt>
              </c:numCache>
            </c:numRef>
          </c:xVal>
          <c:yVal>
            <c:numRef>
              <c:f>'3 months healing'!$I$89:$I$99</c:f>
              <c:numCache>
                <c:formatCode>General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14.314342971657601</c:v>
                </c:pt>
                <c:pt idx="3">
                  <c:v>14.314342971657601</c:v>
                </c:pt>
                <c:pt idx="4">
                  <c:v>14.314342971657601</c:v>
                </c:pt>
                <c:pt idx="5">
                  <c:v>14.314342971657601</c:v>
                </c:pt>
                <c:pt idx="6">
                  <c:v>28.628685943315201</c:v>
                </c:pt>
                <c:pt idx="7">
                  <c:v>28.628685943315201</c:v>
                </c:pt>
                <c:pt idx="8">
                  <c:v>42.9430289149728</c:v>
                </c:pt>
                <c:pt idx="9">
                  <c:v>42.9430289149728</c:v>
                </c:pt>
                <c:pt idx="10">
                  <c:v>85.886057829945599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16F-44C2-B90B-F0D425EA101D}"/>
            </c:ext>
          </c:extLst>
        </c:ser>
        <c:ser>
          <c:idx val="2"/>
          <c:order val="2"/>
          <c:tx>
            <c:strRef>
              <c:f>'3 months healing'!$J$88</c:f>
              <c:strCache>
                <c:ptCount val="1"/>
                <c:pt idx="0">
                  <c:v>Prism 6-Crac-Ad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50133180227471563"/>
                  <c:y val="0.12037037037037036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'3 months healing'!$C$32:$C$42</c:f>
              <c:numCache>
                <c:formatCode>General</c:formatCode>
                <c:ptCount val="11"/>
                <c:pt idx="0">
                  <c:v>0</c:v>
                </c:pt>
                <c:pt idx="1">
                  <c:v>0.12909944487358055</c:v>
                </c:pt>
                <c:pt idx="2">
                  <c:v>0.5163977794943222</c:v>
                </c:pt>
                <c:pt idx="3">
                  <c:v>0.7745966692414834</c:v>
                </c:pt>
                <c:pt idx="4">
                  <c:v>0.9036961141150639</c:v>
                </c:pt>
                <c:pt idx="5">
                  <c:v>1.0327955589886444</c:v>
                </c:pt>
                <c:pt idx="6">
                  <c:v>1.4200938936093861</c:v>
                </c:pt>
                <c:pt idx="7">
                  <c:v>1.8073922282301278</c:v>
                </c:pt>
                <c:pt idx="8">
                  <c:v>2.0655911179772888</c:v>
                </c:pt>
                <c:pt idx="9">
                  <c:v>2.3237900077244502</c:v>
                </c:pt>
                <c:pt idx="10">
                  <c:v>4.905778905196061</c:v>
                </c:pt>
              </c:numCache>
            </c:numRef>
          </c:xVal>
          <c:yVal>
            <c:numRef>
              <c:f>'3 months healing'!$J$89:$J$99</c:f>
              <c:numCache>
                <c:formatCode>General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14.314342971657601</c:v>
                </c:pt>
                <c:pt idx="4">
                  <c:v>14.314342971657601</c:v>
                </c:pt>
                <c:pt idx="5">
                  <c:v>14.314342971657601</c:v>
                </c:pt>
                <c:pt idx="6">
                  <c:v>28.628685943315201</c:v>
                </c:pt>
                <c:pt idx="7">
                  <c:v>28.628685943315201</c:v>
                </c:pt>
                <c:pt idx="8">
                  <c:v>42.9430289149728</c:v>
                </c:pt>
                <c:pt idx="9">
                  <c:v>42.9430289149728</c:v>
                </c:pt>
                <c:pt idx="10">
                  <c:v>100.20040080160321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316F-44C2-B90B-F0D425EA10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19041983"/>
        <c:axId val="719041151"/>
      </c:scatterChart>
      <c:valAx>
        <c:axId val="71904198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19041151"/>
        <c:crosses val="autoZero"/>
        <c:crossBetween val="midCat"/>
      </c:valAx>
      <c:valAx>
        <c:axId val="71904115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19041983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1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1.8112642169728785E-2"/>
                  <c:y val="0.19455088947214927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accent2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'3 months healing'!$A$32:$A$42</c:f>
              <c:numCache>
                <c:formatCode>General</c:formatCode>
                <c:ptCount val="1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8</c:v>
                </c:pt>
                <c:pt idx="7">
                  <c:v>11</c:v>
                </c:pt>
                <c:pt idx="8">
                  <c:v>13</c:v>
                </c:pt>
                <c:pt idx="9">
                  <c:v>15</c:v>
                </c:pt>
                <c:pt idx="10">
                  <c:v>16</c:v>
                </c:pt>
              </c:numCache>
            </c:numRef>
          </c:xVal>
          <c:yVal>
            <c:numRef>
              <c:f>'3 months healing'!#REF!</c:f>
              <c:numCache>
                <c:formatCode>General</c:formatCode>
                <c:ptCount val="1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14.314342971657601</c:v>
                </c:pt>
                <c:pt idx="5">
                  <c:v>14.314342971657601</c:v>
                </c:pt>
                <c:pt idx="8">
                  <c:v>28.628685943315201</c:v>
                </c:pt>
                <c:pt idx="11">
                  <c:v>42.9430289149728</c:v>
                </c:pt>
                <c:pt idx="13">
                  <c:v>42.9430289149728</c:v>
                </c:pt>
                <c:pt idx="15">
                  <c:v>42.9430289149728</c:v>
                </c:pt>
                <c:pt idx="16">
                  <c:v>100.20040080160321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'3 months healing'!#REF!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0-1ADA-48D3-8376-9D8EA24B3CC6}"/>
            </c:ext>
          </c:extLst>
        </c:ser>
        <c:ser>
          <c:idx val="0"/>
          <c:order val="1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15133180227471565"/>
                  <c:y val="9.2592592592592587E-3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rgbClr val="0070C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'3 months healing'!$A$32:$A$42</c:f>
              <c:numCache>
                <c:formatCode>General</c:formatCode>
                <c:ptCount val="1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8</c:v>
                </c:pt>
                <c:pt idx="7">
                  <c:v>11</c:v>
                </c:pt>
                <c:pt idx="8">
                  <c:v>13</c:v>
                </c:pt>
                <c:pt idx="9">
                  <c:v>15</c:v>
                </c:pt>
                <c:pt idx="10">
                  <c:v>16</c:v>
                </c:pt>
              </c:numCache>
            </c:numRef>
          </c:xVal>
          <c:yVal>
            <c:numRef>
              <c:f>'3 months healing'!#REF!</c:f>
              <c:numCache>
                <c:formatCode>General</c:formatCode>
                <c:ptCount val="17"/>
                <c:pt idx="0">
                  <c:v>0</c:v>
                </c:pt>
                <c:pt idx="1">
                  <c:v>0</c:v>
                </c:pt>
                <c:pt idx="2">
                  <c:v>14.314342971657601</c:v>
                </c:pt>
                <c:pt idx="3">
                  <c:v>14.314342971657601</c:v>
                </c:pt>
                <c:pt idx="5">
                  <c:v>14.314342971657601</c:v>
                </c:pt>
                <c:pt idx="8">
                  <c:v>28.628685943315201</c:v>
                </c:pt>
                <c:pt idx="11">
                  <c:v>28.628685943315201</c:v>
                </c:pt>
                <c:pt idx="13">
                  <c:v>42.9430289149728</c:v>
                </c:pt>
                <c:pt idx="15">
                  <c:v>42.9430289149728</c:v>
                </c:pt>
                <c:pt idx="16">
                  <c:v>85.886057829945599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'3 months healing'!#REF!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1-1ADA-48D3-8376-9D8EA24B3CC6}"/>
            </c:ext>
          </c:extLst>
        </c:ser>
        <c:ser>
          <c:idx val="2"/>
          <c:order val="2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50133180227471563"/>
                  <c:y val="0.12037037037037036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'3 months healing'!$A$32:$A$42</c:f>
              <c:numCache>
                <c:formatCode>General</c:formatCode>
                <c:ptCount val="1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8</c:v>
                </c:pt>
                <c:pt idx="7">
                  <c:v>11</c:v>
                </c:pt>
                <c:pt idx="8">
                  <c:v>13</c:v>
                </c:pt>
                <c:pt idx="9">
                  <c:v>15</c:v>
                </c:pt>
                <c:pt idx="10">
                  <c:v>16</c:v>
                </c:pt>
              </c:numCache>
            </c:numRef>
          </c:xVal>
          <c:yVal>
            <c:numRef>
              <c:f>'3 months healing'!#REF!</c:f>
              <c:numCache>
                <c:formatCode>General</c:formatCode>
                <c:ptCount val="1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14.314342971657601</c:v>
                </c:pt>
                <c:pt idx="5">
                  <c:v>14.314342971657601</c:v>
                </c:pt>
                <c:pt idx="8">
                  <c:v>28.628685943315201</c:v>
                </c:pt>
                <c:pt idx="11">
                  <c:v>28.628685943315201</c:v>
                </c:pt>
                <c:pt idx="13">
                  <c:v>42.9430289149728</c:v>
                </c:pt>
                <c:pt idx="15">
                  <c:v>42.9430289149728</c:v>
                </c:pt>
                <c:pt idx="16">
                  <c:v>100.20040080160321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'3 months healing'!#REF!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2-1ADA-48D3-8376-9D8EA24B3CC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19041983"/>
        <c:axId val="719041151"/>
      </c:scatterChart>
      <c:valAx>
        <c:axId val="71904198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19041151"/>
        <c:crosses val="autoZero"/>
        <c:crossBetween val="midCat"/>
      </c:valAx>
      <c:valAx>
        <c:axId val="71904115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19041983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'6-13 months healing'!$H$50</c:f>
              <c:strCache>
                <c:ptCount val="1"/>
                <c:pt idx="0">
                  <c:v>Prism 1-Crac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-0.36500397024886577"/>
                  <c:y val="0.28684070116726046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Ref>
              <c:f>'6-13 months healing'!$A$70:$A$81</c:f>
              <c:numCache>
                <c:formatCode>General</c:formatCode>
                <c:ptCount val="12"/>
                <c:pt idx="0">
                  <c:v>0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7</c:v>
                </c:pt>
                <c:pt idx="6">
                  <c:v>8</c:v>
                </c:pt>
                <c:pt idx="7">
                  <c:v>11</c:v>
                </c:pt>
                <c:pt idx="8">
                  <c:v>13</c:v>
                </c:pt>
                <c:pt idx="9">
                  <c:v>15</c:v>
                </c:pt>
                <c:pt idx="10">
                  <c:v>16</c:v>
                </c:pt>
                <c:pt idx="11">
                  <c:v>17</c:v>
                </c:pt>
              </c:numCache>
            </c:numRef>
          </c:xVal>
          <c:yVal>
            <c:numRef>
              <c:f>'6-13 months healing'!$H$70:$H$81</c:f>
              <c:numCache>
                <c:formatCode>General</c:formatCode>
                <c:ptCount val="12"/>
                <c:pt idx="0">
                  <c:v>0</c:v>
                </c:pt>
                <c:pt idx="1">
                  <c:v>14.314342971657601</c:v>
                </c:pt>
                <c:pt idx="2">
                  <c:v>28.628685943315201</c:v>
                </c:pt>
                <c:pt idx="3">
                  <c:v>28.628685943315201</c:v>
                </c:pt>
                <c:pt idx="4">
                  <c:v>14.314342971657601</c:v>
                </c:pt>
                <c:pt idx="5">
                  <c:v>28.628685943315201</c:v>
                </c:pt>
                <c:pt idx="6">
                  <c:v>28.628685943315201</c:v>
                </c:pt>
                <c:pt idx="7">
                  <c:v>28.628685943315201</c:v>
                </c:pt>
                <c:pt idx="8">
                  <c:v>28.628685943315201</c:v>
                </c:pt>
                <c:pt idx="9">
                  <c:v>28.628685943315201</c:v>
                </c:pt>
                <c:pt idx="10">
                  <c:v>57.257371886630402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C12-472D-9D2A-7DE9CFEE0837}"/>
            </c:ext>
          </c:extLst>
        </c:ser>
        <c:ser>
          <c:idx val="1"/>
          <c:order val="1"/>
          <c:tx>
            <c:strRef>
              <c:f>'6-13 months healing'!$I$50</c:f>
              <c:strCache>
                <c:ptCount val="1"/>
                <c:pt idx="0">
                  <c:v>Prism 2-Crac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-7.3850368541311509E-2"/>
                  <c:y val="0.20062188934990421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'6-13 months healing'!$A$70:$A$81</c:f>
              <c:numCache>
                <c:formatCode>General</c:formatCode>
                <c:ptCount val="12"/>
                <c:pt idx="0">
                  <c:v>0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7</c:v>
                </c:pt>
                <c:pt idx="6">
                  <c:v>8</c:v>
                </c:pt>
                <c:pt idx="7">
                  <c:v>11</c:v>
                </c:pt>
                <c:pt idx="8">
                  <c:v>13</c:v>
                </c:pt>
                <c:pt idx="9">
                  <c:v>15</c:v>
                </c:pt>
                <c:pt idx="10">
                  <c:v>16</c:v>
                </c:pt>
                <c:pt idx="11">
                  <c:v>17</c:v>
                </c:pt>
              </c:numCache>
            </c:numRef>
          </c:xVal>
          <c:yVal>
            <c:numRef>
              <c:f>'6-13 months healing'!$I$70:$I$81</c:f>
              <c:numCache>
                <c:formatCode>General</c:formatCode>
                <c:ptCount val="12"/>
                <c:pt idx="0">
                  <c:v>0</c:v>
                </c:pt>
                <c:pt idx="1">
                  <c:v>14.314342971657601</c:v>
                </c:pt>
                <c:pt idx="2">
                  <c:v>14.314342971657601</c:v>
                </c:pt>
                <c:pt idx="3">
                  <c:v>14.314342971657601</c:v>
                </c:pt>
                <c:pt idx="4">
                  <c:v>28.628685943315201</c:v>
                </c:pt>
                <c:pt idx="5">
                  <c:v>14.314342971657601</c:v>
                </c:pt>
                <c:pt idx="6">
                  <c:v>14.314342971657601</c:v>
                </c:pt>
                <c:pt idx="7">
                  <c:v>14.314342971657601</c:v>
                </c:pt>
                <c:pt idx="8">
                  <c:v>14.314342971657601</c:v>
                </c:pt>
                <c:pt idx="9">
                  <c:v>28.628685943315201</c:v>
                </c:pt>
                <c:pt idx="10">
                  <c:v>42.9430289149728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6C12-472D-9D2A-7DE9CFEE0837}"/>
            </c:ext>
          </c:extLst>
        </c:ser>
        <c:ser>
          <c:idx val="2"/>
          <c:order val="2"/>
          <c:tx>
            <c:strRef>
              <c:f>'6-13 months healing'!$J$50</c:f>
              <c:strCache>
                <c:ptCount val="1"/>
                <c:pt idx="0">
                  <c:v>Prism 3-Crac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-0.45999077199837524"/>
                  <c:y val="7.5487880333996407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'6-13 months healing'!$A$70:$A$81</c:f>
              <c:numCache>
                <c:formatCode>General</c:formatCode>
                <c:ptCount val="12"/>
                <c:pt idx="0">
                  <c:v>0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7</c:v>
                </c:pt>
                <c:pt idx="6">
                  <c:v>8</c:v>
                </c:pt>
                <c:pt idx="7">
                  <c:v>11</c:v>
                </c:pt>
                <c:pt idx="8">
                  <c:v>13</c:v>
                </c:pt>
                <c:pt idx="9">
                  <c:v>15</c:v>
                </c:pt>
                <c:pt idx="10">
                  <c:v>16</c:v>
                </c:pt>
                <c:pt idx="11">
                  <c:v>17</c:v>
                </c:pt>
              </c:numCache>
            </c:numRef>
          </c:xVal>
          <c:yVal>
            <c:numRef>
              <c:f>'6-13 months healing'!$J$70:$J$81</c:f>
              <c:numCache>
                <c:formatCode>General</c:formatCode>
                <c:ptCount val="12"/>
                <c:pt idx="0">
                  <c:v>0</c:v>
                </c:pt>
                <c:pt idx="1">
                  <c:v>14.314342971657601</c:v>
                </c:pt>
                <c:pt idx="2">
                  <c:v>14.314342971657601</c:v>
                </c:pt>
                <c:pt idx="3">
                  <c:v>28.628685943315201</c:v>
                </c:pt>
                <c:pt idx="4">
                  <c:v>28.628685943315201</c:v>
                </c:pt>
                <c:pt idx="5">
                  <c:v>28.628685943315201</c:v>
                </c:pt>
                <c:pt idx="6">
                  <c:v>28.628685943315201</c:v>
                </c:pt>
                <c:pt idx="7">
                  <c:v>28.628685943315201</c:v>
                </c:pt>
                <c:pt idx="8">
                  <c:v>28.628685943315201</c:v>
                </c:pt>
                <c:pt idx="9">
                  <c:v>28.628685943315201</c:v>
                </c:pt>
                <c:pt idx="10">
                  <c:v>42.9430289149728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6C12-472D-9D2A-7DE9CFEE083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0252544"/>
        <c:axId val="210254080"/>
      </c:scatterChart>
      <c:valAx>
        <c:axId val="21025254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0254080"/>
        <c:crosses val="autoZero"/>
        <c:crossBetween val="midCat"/>
      </c:valAx>
      <c:valAx>
        <c:axId val="2102540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025254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'6-13 months healing'!$H$50</c:f>
              <c:strCache>
                <c:ptCount val="1"/>
                <c:pt idx="0">
                  <c:v>Prism 1-Crac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-0.36500397024886577"/>
                  <c:y val="0.28684070116726046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Ref>
              <c:f>'6-13 months healing'!$A$89:$A$98</c:f>
              <c:numCache>
                <c:formatCode>General</c:formatCode>
                <c:ptCount val="10"/>
                <c:pt idx="0">
                  <c:v>0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7</c:v>
                </c:pt>
                <c:pt idx="6">
                  <c:v>8</c:v>
                </c:pt>
                <c:pt idx="7">
                  <c:v>11</c:v>
                </c:pt>
                <c:pt idx="8">
                  <c:v>13</c:v>
                </c:pt>
                <c:pt idx="9">
                  <c:v>15</c:v>
                </c:pt>
              </c:numCache>
            </c:numRef>
          </c:xVal>
          <c:yVal>
            <c:numRef>
              <c:f>'6-13 months healing'!$H$89:$H$98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14.314342971657601</c:v>
                </c:pt>
                <c:pt idx="3">
                  <c:v>14.314342971657601</c:v>
                </c:pt>
                <c:pt idx="4">
                  <c:v>14.314342971657601</c:v>
                </c:pt>
                <c:pt idx="5">
                  <c:v>14.314342971657601</c:v>
                </c:pt>
                <c:pt idx="6">
                  <c:v>14.314342971657601</c:v>
                </c:pt>
                <c:pt idx="7">
                  <c:v>14.314342971657601</c:v>
                </c:pt>
                <c:pt idx="8">
                  <c:v>28.628685943315201</c:v>
                </c:pt>
                <c:pt idx="9">
                  <c:v>28.628685943315201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0CA-4EC8-ADD7-4C413A2658D3}"/>
            </c:ext>
          </c:extLst>
        </c:ser>
        <c:ser>
          <c:idx val="1"/>
          <c:order val="1"/>
          <c:tx>
            <c:strRef>
              <c:f>'6-13 months healing'!$I$50</c:f>
              <c:strCache>
                <c:ptCount val="1"/>
                <c:pt idx="0">
                  <c:v>Prism 2-Crac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-7.3850368541311509E-2"/>
                  <c:y val="0.20062188934990421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'6-13 months healing'!$A$89:$A$98</c:f>
              <c:numCache>
                <c:formatCode>General</c:formatCode>
                <c:ptCount val="10"/>
                <c:pt idx="0">
                  <c:v>0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7</c:v>
                </c:pt>
                <c:pt idx="6">
                  <c:v>8</c:v>
                </c:pt>
                <c:pt idx="7">
                  <c:v>11</c:v>
                </c:pt>
                <c:pt idx="8">
                  <c:v>13</c:v>
                </c:pt>
                <c:pt idx="9">
                  <c:v>15</c:v>
                </c:pt>
              </c:numCache>
            </c:numRef>
          </c:xVal>
          <c:yVal>
            <c:numRef>
              <c:f>'6-13 months healing'!$I$89:$I$98</c:f>
              <c:numCache>
                <c:formatCode>General</c:formatCode>
                <c:ptCount val="10"/>
                <c:pt idx="0">
                  <c:v>0</c:v>
                </c:pt>
                <c:pt idx="1">
                  <c:v>14.314342971657601</c:v>
                </c:pt>
                <c:pt idx="2">
                  <c:v>28.628685943315201</c:v>
                </c:pt>
                <c:pt idx="3">
                  <c:v>28.628685943315201</c:v>
                </c:pt>
                <c:pt idx="4">
                  <c:v>28.628685943315201</c:v>
                </c:pt>
                <c:pt idx="5">
                  <c:v>28.628685943315201</c:v>
                </c:pt>
                <c:pt idx="6">
                  <c:v>28.628685943315201</c:v>
                </c:pt>
                <c:pt idx="7">
                  <c:v>28.628685943315201</c:v>
                </c:pt>
                <c:pt idx="8">
                  <c:v>28.628685943315201</c:v>
                </c:pt>
                <c:pt idx="9">
                  <c:v>28.628685943315201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F0CA-4EC8-ADD7-4C413A2658D3}"/>
            </c:ext>
          </c:extLst>
        </c:ser>
        <c:ser>
          <c:idx val="2"/>
          <c:order val="2"/>
          <c:tx>
            <c:strRef>
              <c:f>'6-13 months healing'!$J$50</c:f>
              <c:strCache>
                <c:ptCount val="1"/>
                <c:pt idx="0">
                  <c:v>Prism 3-Crac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-0.45999077199837524"/>
                  <c:y val="7.5487880333996407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'6-13 months healing'!$A$89:$A$98</c:f>
              <c:numCache>
                <c:formatCode>General</c:formatCode>
                <c:ptCount val="10"/>
                <c:pt idx="0">
                  <c:v>0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7</c:v>
                </c:pt>
                <c:pt idx="6">
                  <c:v>8</c:v>
                </c:pt>
                <c:pt idx="7">
                  <c:v>11</c:v>
                </c:pt>
                <c:pt idx="8">
                  <c:v>13</c:v>
                </c:pt>
                <c:pt idx="9">
                  <c:v>15</c:v>
                </c:pt>
              </c:numCache>
            </c:numRef>
          </c:xVal>
          <c:yVal>
            <c:numRef>
              <c:f>'6-13 months healing'!$J$89:$J$98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14.314342971657601</c:v>
                </c:pt>
                <c:pt idx="5">
                  <c:v>14.314342971657601</c:v>
                </c:pt>
                <c:pt idx="6">
                  <c:v>14.314342971657601</c:v>
                </c:pt>
                <c:pt idx="7">
                  <c:v>14.314342971657601</c:v>
                </c:pt>
                <c:pt idx="8">
                  <c:v>28.628685943315201</c:v>
                </c:pt>
                <c:pt idx="9">
                  <c:v>14.314342971657601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F0CA-4EC8-ADD7-4C413A2658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0303232"/>
        <c:axId val="210309120"/>
      </c:scatterChart>
      <c:valAx>
        <c:axId val="21030323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0309120"/>
        <c:crosses val="autoZero"/>
        <c:crossBetween val="midCat"/>
      </c:valAx>
      <c:valAx>
        <c:axId val="2103091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030323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1"/>
          <c:order val="0"/>
          <c:tx>
            <c:strRef>
              <c:f>'6-13 months healing'!$H$31</c:f>
              <c:strCache>
                <c:ptCount val="1"/>
                <c:pt idx="0">
                  <c:v>Prism 1-Unc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1.8112642169728785E-2"/>
                  <c:y val="0.19455088947214927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accent2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'6-13 months healing'!$C$32:$C$42</c:f>
              <c:numCache>
                <c:formatCode>General</c:formatCode>
                <c:ptCount val="11"/>
                <c:pt idx="0">
                  <c:v>0</c:v>
                </c:pt>
                <c:pt idx="1">
                  <c:v>0.5163977794943222</c:v>
                </c:pt>
                <c:pt idx="2">
                  <c:v>0.7745966692414834</c:v>
                </c:pt>
                <c:pt idx="3">
                  <c:v>0.9036961141150639</c:v>
                </c:pt>
                <c:pt idx="4">
                  <c:v>1.0327955589886444</c:v>
                </c:pt>
                <c:pt idx="5">
                  <c:v>1.2909944487358056</c:v>
                </c:pt>
                <c:pt idx="6">
                  <c:v>1.4200938936093861</c:v>
                </c:pt>
                <c:pt idx="7">
                  <c:v>1.8073922282301278</c:v>
                </c:pt>
                <c:pt idx="8">
                  <c:v>2.0655911179772888</c:v>
                </c:pt>
                <c:pt idx="9">
                  <c:v>2.3237900077244502</c:v>
                </c:pt>
                <c:pt idx="10">
                  <c:v>4.905778905196061</c:v>
                </c:pt>
              </c:numCache>
            </c:numRef>
          </c:xVal>
          <c:yVal>
            <c:numRef>
              <c:f>'6-13 months healing'!$H$32:$H$42</c:f>
              <c:numCache>
                <c:formatCode>General</c:formatCode>
                <c:ptCount val="11"/>
                <c:pt idx="0">
                  <c:v>0</c:v>
                </c:pt>
                <c:pt idx="1">
                  <c:v>28.628685943315201</c:v>
                </c:pt>
                <c:pt idx="2">
                  <c:v>14.314342971657601</c:v>
                </c:pt>
                <c:pt idx="3">
                  <c:v>28.628685943315201</c:v>
                </c:pt>
                <c:pt idx="4">
                  <c:v>28.628685943315201</c:v>
                </c:pt>
                <c:pt idx="5">
                  <c:v>28.628685943315201</c:v>
                </c:pt>
                <c:pt idx="6">
                  <c:v>28.628685943315201</c:v>
                </c:pt>
                <c:pt idx="7">
                  <c:v>42.9430289149728</c:v>
                </c:pt>
                <c:pt idx="8">
                  <c:v>28.628685943315201</c:v>
                </c:pt>
                <c:pt idx="9">
                  <c:v>28.628685943315201</c:v>
                </c:pt>
                <c:pt idx="10">
                  <c:v>57.257371886630402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FCB-4788-8FAF-C4DA51D61CDF}"/>
            </c:ext>
          </c:extLst>
        </c:ser>
        <c:ser>
          <c:idx val="0"/>
          <c:order val="1"/>
          <c:tx>
            <c:strRef>
              <c:f>'6-13 months healing'!$E$31</c:f>
              <c:strCache>
                <c:ptCount val="1"/>
                <c:pt idx="0">
                  <c:v>Prism 2-Unc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15133180227471565"/>
                  <c:y val="9.2592592592592587E-3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rgbClr val="0070C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'6-13 months healing'!$C$32:$C$42</c:f>
              <c:numCache>
                <c:formatCode>General</c:formatCode>
                <c:ptCount val="11"/>
                <c:pt idx="0">
                  <c:v>0</c:v>
                </c:pt>
                <c:pt idx="1">
                  <c:v>0.5163977794943222</c:v>
                </c:pt>
                <c:pt idx="2">
                  <c:v>0.7745966692414834</c:v>
                </c:pt>
                <c:pt idx="3">
                  <c:v>0.9036961141150639</c:v>
                </c:pt>
                <c:pt idx="4">
                  <c:v>1.0327955589886444</c:v>
                </c:pt>
                <c:pt idx="5">
                  <c:v>1.2909944487358056</c:v>
                </c:pt>
                <c:pt idx="6">
                  <c:v>1.4200938936093861</c:v>
                </c:pt>
                <c:pt idx="7">
                  <c:v>1.8073922282301278</c:v>
                </c:pt>
                <c:pt idx="8">
                  <c:v>2.0655911179772888</c:v>
                </c:pt>
                <c:pt idx="9">
                  <c:v>2.3237900077244502</c:v>
                </c:pt>
                <c:pt idx="10">
                  <c:v>4.905778905196061</c:v>
                </c:pt>
              </c:numCache>
            </c:numRef>
          </c:xVal>
          <c:yVal>
            <c:numRef>
              <c:f>'6-13 months healing'!$I$32:$I$42</c:f>
              <c:numCache>
                <c:formatCode>General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14.314342971657601</c:v>
                </c:pt>
                <c:pt idx="4">
                  <c:v>0</c:v>
                </c:pt>
                <c:pt idx="5">
                  <c:v>14.314342971657601</c:v>
                </c:pt>
                <c:pt idx="6">
                  <c:v>14.314342971657601</c:v>
                </c:pt>
                <c:pt idx="7">
                  <c:v>14.314342971657601</c:v>
                </c:pt>
                <c:pt idx="8">
                  <c:v>14.314342971657601</c:v>
                </c:pt>
                <c:pt idx="9">
                  <c:v>28.628685943315201</c:v>
                </c:pt>
                <c:pt idx="10">
                  <c:v>42.9430289149728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FCB-4788-8FAF-C4DA51D61CDF}"/>
            </c:ext>
          </c:extLst>
        </c:ser>
        <c:ser>
          <c:idx val="2"/>
          <c:order val="2"/>
          <c:tx>
            <c:strRef>
              <c:f>'6-13 months healing'!$F$31</c:f>
              <c:strCache>
                <c:ptCount val="1"/>
                <c:pt idx="0">
                  <c:v>Prism 3-Unc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50133180227471563"/>
                  <c:y val="0.12037037037037036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'6-13 months healing'!$C$32:$C$42</c:f>
              <c:numCache>
                <c:formatCode>General</c:formatCode>
                <c:ptCount val="11"/>
                <c:pt idx="0">
                  <c:v>0</c:v>
                </c:pt>
                <c:pt idx="1">
                  <c:v>0.5163977794943222</c:v>
                </c:pt>
                <c:pt idx="2">
                  <c:v>0.7745966692414834</c:v>
                </c:pt>
                <c:pt idx="3">
                  <c:v>0.9036961141150639</c:v>
                </c:pt>
                <c:pt idx="4">
                  <c:v>1.0327955589886444</c:v>
                </c:pt>
                <c:pt idx="5">
                  <c:v>1.2909944487358056</c:v>
                </c:pt>
                <c:pt idx="6">
                  <c:v>1.4200938936093861</c:v>
                </c:pt>
                <c:pt idx="7">
                  <c:v>1.8073922282301278</c:v>
                </c:pt>
                <c:pt idx="8">
                  <c:v>2.0655911179772888</c:v>
                </c:pt>
                <c:pt idx="9">
                  <c:v>2.3237900077244502</c:v>
                </c:pt>
                <c:pt idx="10">
                  <c:v>4.905778905196061</c:v>
                </c:pt>
              </c:numCache>
            </c:numRef>
          </c:xVal>
          <c:yVal>
            <c:numRef>
              <c:f>'6-13 months healing'!$J$32:$J$42</c:f>
              <c:numCache>
                <c:formatCode>General</c:formatCode>
                <c:ptCount val="11"/>
                <c:pt idx="0">
                  <c:v>0</c:v>
                </c:pt>
                <c:pt idx="1">
                  <c:v>14.314342971657601</c:v>
                </c:pt>
                <c:pt idx="2">
                  <c:v>14.314342971657601</c:v>
                </c:pt>
                <c:pt idx="3">
                  <c:v>14.314342971657601</c:v>
                </c:pt>
                <c:pt idx="4">
                  <c:v>14.314342971657601</c:v>
                </c:pt>
                <c:pt idx="5">
                  <c:v>28.628685943315201</c:v>
                </c:pt>
                <c:pt idx="6">
                  <c:v>14.314342971657601</c:v>
                </c:pt>
                <c:pt idx="7">
                  <c:v>28.628685943315201</c:v>
                </c:pt>
                <c:pt idx="8">
                  <c:v>28.628685943315201</c:v>
                </c:pt>
                <c:pt idx="9">
                  <c:v>28.628685943315201</c:v>
                </c:pt>
                <c:pt idx="10">
                  <c:v>42.9430289149728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AFCB-4788-8FAF-C4DA51D61CD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19041983"/>
        <c:axId val="719041151"/>
      </c:scatterChart>
      <c:valAx>
        <c:axId val="71904198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19041151"/>
        <c:crosses val="autoZero"/>
        <c:crossBetween val="midCat"/>
      </c:valAx>
      <c:valAx>
        <c:axId val="71904115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19041983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1"/>
          <c:order val="0"/>
          <c:tx>
            <c:strRef>
              <c:f>'6-13 months healing'!$H$50</c:f>
              <c:strCache>
                <c:ptCount val="1"/>
                <c:pt idx="0">
                  <c:v>Prism 1-Crac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1.8112642169728785E-2"/>
                  <c:y val="0.19455088947214927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accent2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'6-13 months healing'!$C$32:$C$42</c:f>
              <c:numCache>
                <c:formatCode>General</c:formatCode>
                <c:ptCount val="11"/>
                <c:pt idx="0">
                  <c:v>0</c:v>
                </c:pt>
                <c:pt idx="1">
                  <c:v>0.5163977794943222</c:v>
                </c:pt>
                <c:pt idx="2">
                  <c:v>0.7745966692414834</c:v>
                </c:pt>
                <c:pt idx="3">
                  <c:v>0.9036961141150639</c:v>
                </c:pt>
                <c:pt idx="4">
                  <c:v>1.0327955589886444</c:v>
                </c:pt>
                <c:pt idx="5">
                  <c:v>1.2909944487358056</c:v>
                </c:pt>
                <c:pt idx="6">
                  <c:v>1.4200938936093861</c:v>
                </c:pt>
                <c:pt idx="7">
                  <c:v>1.8073922282301278</c:v>
                </c:pt>
                <c:pt idx="8">
                  <c:v>2.0655911179772888</c:v>
                </c:pt>
                <c:pt idx="9">
                  <c:v>2.3237900077244502</c:v>
                </c:pt>
                <c:pt idx="10">
                  <c:v>4.905778905196061</c:v>
                </c:pt>
              </c:numCache>
            </c:numRef>
          </c:xVal>
          <c:yVal>
            <c:numRef>
              <c:f>'6-13 months healing'!$H$51:$H$61</c:f>
              <c:numCache>
                <c:formatCode>General</c:formatCode>
                <c:ptCount val="11"/>
                <c:pt idx="0">
                  <c:v>0</c:v>
                </c:pt>
                <c:pt idx="1">
                  <c:v>14.314342971657601</c:v>
                </c:pt>
                <c:pt idx="2">
                  <c:v>14.314342971657601</c:v>
                </c:pt>
                <c:pt idx="3">
                  <c:v>14.314342971657601</c:v>
                </c:pt>
                <c:pt idx="4">
                  <c:v>28.628685943315201</c:v>
                </c:pt>
                <c:pt idx="5">
                  <c:v>28.628685943315201</c:v>
                </c:pt>
                <c:pt idx="6">
                  <c:v>28.628685943315201</c:v>
                </c:pt>
                <c:pt idx="7">
                  <c:v>28.628685943315201</c:v>
                </c:pt>
                <c:pt idx="8">
                  <c:v>28.628685943315201</c:v>
                </c:pt>
                <c:pt idx="9">
                  <c:v>28.628685943315201</c:v>
                </c:pt>
                <c:pt idx="10">
                  <c:v>57.257371886630402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2CB-4CD0-865C-683A01E2A0CE}"/>
            </c:ext>
          </c:extLst>
        </c:ser>
        <c:ser>
          <c:idx val="0"/>
          <c:order val="1"/>
          <c:tx>
            <c:strRef>
              <c:f>'6-13 months healing'!$I$50</c:f>
              <c:strCache>
                <c:ptCount val="1"/>
                <c:pt idx="0">
                  <c:v>Prism 2-Crac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15133180227471565"/>
                  <c:y val="9.2592592592592587E-3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rgbClr val="0070C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'6-13 months healing'!$C$32:$C$42</c:f>
              <c:numCache>
                <c:formatCode>General</c:formatCode>
                <c:ptCount val="11"/>
                <c:pt idx="0">
                  <c:v>0</c:v>
                </c:pt>
                <c:pt idx="1">
                  <c:v>0.5163977794943222</c:v>
                </c:pt>
                <c:pt idx="2">
                  <c:v>0.7745966692414834</c:v>
                </c:pt>
                <c:pt idx="3">
                  <c:v>0.9036961141150639</c:v>
                </c:pt>
                <c:pt idx="4">
                  <c:v>1.0327955589886444</c:v>
                </c:pt>
                <c:pt idx="5">
                  <c:v>1.2909944487358056</c:v>
                </c:pt>
                <c:pt idx="6">
                  <c:v>1.4200938936093861</c:v>
                </c:pt>
                <c:pt idx="7">
                  <c:v>1.8073922282301278</c:v>
                </c:pt>
                <c:pt idx="8">
                  <c:v>2.0655911179772888</c:v>
                </c:pt>
                <c:pt idx="9">
                  <c:v>2.3237900077244502</c:v>
                </c:pt>
                <c:pt idx="10">
                  <c:v>4.905778905196061</c:v>
                </c:pt>
              </c:numCache>
            </c:numRef>
          </c:xVal>
          <c:yVal>
            <c:numRef>
              <c:f>'6-13 months healing'!$I$51:$I$61</c:f>
              <c:numCache>
                <c:formatCode>General</c:formatCode>
                <c:ptCount val="11"/>
                <c:pt idx="0">
                  <c:v>0</c:v>
                </c:pt>
                <c:pt idx="1">
                  <c:v>14.314342971657601</c:v>
                </c:pt>
                <c:pt idx="2">
                  <c:v>14.314342971657601</c:v>
                </c:pt>
                <c:pt idx="3">
                  <c:v>14.314342971657601</c:v>
                </c:pt>
                <c:pt idx="4">
                  <c:v>14.314342971657601</c:v>
                </c:pt>
                <c:pt idx="5">
                  <c:v>14.314342971657601</c:v>
                </c:pt>
                <c:pt idx="6">
                  <c:v>14.314342971657601</c:v>
                </c:pt>
                <c:pt idx="7">
                  <c:v>28.628685943315201</c:v>
                </c:pt>
                <c:pt idx="8">
                  <c:v>28.628685943315201</c:v>
                </c:pt>
                <c:pt idx="9">
                  <c:v>28.628685943315201</c:v>
                </c:pt>
                <c:pt idx="10">
                  <c:v>42.9430289149728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2CB-4CD0-865C-683A01E2A0CE}"/>
            </c:ext>
          </c:extLst>
        </c:ser>
        <c:ser>
          <c:idx val="2"/>
          <c:order val="2"/>
          <c:tx>
            <c:strRef>
              <c:f>'6-13 months healing'!$J$50</c:f>
              <c:strCache>
                <c:ptCount val="1"/>
                <c:pt idx="0">
                  <c:v>Prism 3-Crac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50133180227471563"/>
                  <c:y val="0.12037037037037036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'6-13 months healing'!$C$32:$C$42</c:f>
              <c:numCache>
                <c:formatCode>General</c:formatCode>
                <c:ptCount val="11"/>
                <c:pt idx="0">
                  <c:v>0</c:v>
                </c:pt>
                <c:pt idx="1">
                  <c:v>0.5163977794943222</c:v>
                </c:pt>
                <c:pt idx="2">
                  <c:v>0.7745966692414834</c:v>
                </c:pt>
                <c:pt idx="3">
                  <c:v>0.9036961141150639</c:v>
                </c:pt>
                <c:pt idx="4">
                  <c:v>1.0327955589886444</c:v>
                </c:pt>
                <c:pt idx="5">
                  <c:v>1.2909944487358056</c:v>
                </c:pt>
                <c:pt idx="6">
                  <c:v>1.4200938936093861</c:v>
                </c:pt>
                <c:pt idx="7">
                  <c:v>1.8073922282301278</c:v>
                </c:pt>
                <c:pt idx="8">
                  <c:v>2.0655911179772888</c:v>
                </c:pt>
                <c:pt idx="9">
                  <c:v>2.3237900077244502</c:v>
                </c:pt>
                <c:pt idx="10">
                  <c:v>4.905778905196061</c:v>
                </c:pt>
              </c:numCache>
            </c:numRef>
          </c:xVal>
          <c:yVal>
            <c:numRef>
              <c:f>'6-13 months healing'!$J$51:$J$61</c:f>
              <c:numCache>
                <c:formatCode>General</c:formatCode>
                <c:ptCount val="11"/>
                <c:pt idx="0">
                  <c:v>0</c:v>
                </c:pt>
                <c:pt idx="1">
                  <c:v>14.314342971657601</c:v>
                </c:pt>
                <c:pt idx="2">
                  <c:v>14.314342971657601</c:v>
                </c:pt>
                <c:pt idx="3">
                  <c:v>14.314342971657601</c:v>
                </c:pt>
                <c:pt idx="4">
                  <c:v>14.314342971657601</c:v>
                </c:pt>
                <c:pt idx="5">
                  <c:v>28.628685943315201</c:v>
                </c:pt>
                <c:pt idx="6">
                  <c:v>28.628685943315201</c:v>
                </c:pt>
                <c:pt idx="7">
                  <c:v>28.628685943315201</c:v>
                </c:pt>
                <c:pt idx="8">
                  <c:v>28.628685943315201</c:v>
                </c:pt>
                <c:pt idx="9">
                  <c:v>42.9430289149728</c:v>
                </c:pt>
                <c:pt idx="10">
                  <c:v>57.257371886630402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72CB-4CD0-865C-683A01E2A0C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19041983"/>
        <c:axId val="719041151"/>
      </c:scatterChart>
      <c:valAx>
        <c:axId val="71904198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19041151"/>
        <c:crosses val="autoZero"/>
        <c:crossBetween val="midCat"/>
      </c:valAx>
      <c:valAx>
        <c:axId val="71904115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19041983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1"/>
          <c:order val="0"/>
          <c:tx>
            <c:strRef>
              <c:f>'Cracking day'!$H$51</c:f>
              <c:strCache>
                <c:ptCount val="1"/>
                <c:pt idx="0">
                  <c:v>Prism 1-Crac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1.8112642169728785E-2"/>
                  <c:y val="0.19455088947214927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accent2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'Cracking day'!$C$32:$C$43</c:f>
              <c:numCache>
                <c:formatCode>General</c:formatCode>
                <c:ptCount val="12"/>
                <c:pt idx="0">
                  <c:v>0</c:v>
                </c:pt>
                <c:pt idx="1">
                  <c:v>0.12909944487358055</c:v>
                </c:pt>
                <c:pt idx="2">
                  <c:v>0.5163977794943222</c:v>
                </c:pt>
                <c:pt idx="3">
                  <c:v>0.7745966692414834</c:v>
                </c:pt>
                <c:pt idx="4">
                  <c:v>0.9036961141150639</c:v>
                </c:pt>
                <c:pt idx="5">
                  <c:v>1.0327955589886444</c:v>
                </c:pt>
                <c:pt idx="6">
                  <c:v>1.1618950038622251</c:v>
                </c:pt>
                <c:pt idx="7">
                  <c:v>1.9364916731037085</c:v>
                </c:pt>
                <c:pt idx="8">
                  <c:v>2.0655911179772888</c:v>
                </c:pt>
                <c:pt idx="9">
                  <c:v>2.1946905628508695</c:v>
                </c:pt>
                <c:pt idx="10">
                  <c:v>2.3237900077244502</c:v>
                </c:pt>
                <c:pt idx="11">
                  <c:v>4.905778905196061</c:v>
                </c:pt>
              </c:numCache>
            </c:numRef>
          </c:xVal>
          <c:yVal>
            <c:numRef>
              <c:f>'Cracking day'!$H$52:$H$63</c:f>
              <c:numCache>
                <c:formatCode>General</c:formatCode>
                <c:ptCount val="12"/>
                <c:pt idx="0">
                  <c:v>0</c:v>
                </c:pt>
                <c:pt idx="1">
                  <c:v>28.628685943315201</c:v>
                </c:pt>
                <c:pt idx="2">
                  <c:v>28.628685943315201</c:v>
                </c:pt>
                <c:pt idx="3">
                  <c:v>42.9430289149728</c:v>
                </c:pt>
                <c:pt idx="4">
                  <c:v>42.9430289149728</c:v>
                </c:pt>
                <c:pt idx="5">
                  <c:v>42.9430289149728</c:v>
                </c:pt>
                <c:pt idx="6">
                  <c:v>42.9430289149728</c:v>
                </c:pt>
                <c:pt idx="7">
                  <c:v>57.257371886630402</c:v>
                </c:pt>
                <c:pt idx="8">
                  <c:v>57.257371886630402</c:v>
                </c:pt>
                <c:pt idx="9">
                  <c:v>57.257371886630402</c:v>
                </c:pt>
                <c:pt idx="10">
                  <c:v>57.257371886630402</c:v>
                </c:pt>
                <c:pt idx="11">
                  <c:v>85.886057829945599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2FE-4D40-A07F-4E53A09BB583}"/>
            </c:ext>
          </c:extLst>
        </c:ser>
        <c:ser>
          <c:idx val="0"/>
          <c:order val="1"/>
          <c:tx>
            <c:strRef>
              <c:f>'Cracking day'!$I$51</c:f>
              <c:strCache>
                <c:ptCount val="1"/>
                <c:pt idx="0">
                  <c:v>Prism 2-Crac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15133180227471565"/>
                  <c:y val="9.2592592592592587E-3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rgbClr val="0070C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'Cracking day'!$C$32:$C$43</c:f>
              <c:numCache>
                <c:formatCode>General</c:formatCode>
                <c:ptCount val="12"/>
                <c:pt idx="0">
                  <c:v>0</c:v>
                </c:pt>
                <c:pt idx="1">
                  <c:v>0.12909944487358055</c:v>
                </c:pt>
                <c:pt idx="2">
                  <c:v>0.5163977794943222</c:v>
                </c:pt>
                <c:pt idx="3">
                  <c:v>0.7745966692414834</c:v>
                </c:pt>
                <c:pt idx="4">
                  <c:v>0.9036961141150639</c:v>
                </c:pt>
                <c:pt idx="5">
                  <c:v>1.0327955589886444</c:v>
                </c:pt>
                <c:pt idx="6">
                  <c:v>1.1618950038622251</c:v>
                </c:pt>
                <c:pt idx="7">
                  <c:v>1.9364916731037085</c:v>
                </c:pt>
                <c:pt idx="8">
                  <c:v>2.0655911179772888</c:v>
                </c:pt>
                <c:pt idx="9">
                  <c:v>2.1946905628508695</c:v>
                </c:pt>
                <c:pt idx="10">
                  <c:v>2.3237900077244502</c:v>
                </c:pt>
                <c:pt idx="11">
                  <c:v>4.905778905196061</c:v>
                </c:pt>
              </c:numCache>
            </c:numRef>
          </c:xVal>
          <c:yVal>
            <c:numRef>
              <c:f>'Cracking day'!$I$52:$I$63</c:f>
              <c:numCache>
                <c:formatCode>General</c:formatCode>
                <c:ptCount val="12"/>
                <c:pt idx="0">
                  <c:v>0</c:v>
                </c:pt>
                <c:pt idx="1">
                  <c:v>28.628685943315201</c:v>
                </c:pt>
                <c:pt idx="2">
                  <c:v>28.628685943315201</c:v>
                </c:pt>
                <c:pt idx="3">
                  <c:v>28.628685943315201</c:v>
                </c:pt>
                <c:pt idx="4">
                  <c:v>28.628685943315201</c:v>
                </c:pt>
                <c:pt idx="5">
                  <c:v>42.9430289149728</c:v>
                </c:pt>
                <c:pt idx="6">
                  <c:v>42.9430289149728</c:v>
                </c:pt>
                <c:pt idx="7">
                  <c:v>42.9430289149728</c:v>
                </c:pt>
                <c:pt idx="8">
                  <c:v>57.257371886630402</c:v>
                </c:pt>
                <c:pt idx="9">
                  <c:v>57.257371886630402</c:v>
                </c:pt>
                <c:pt idx="10">
                  <c:v>57.257371886630402</c:v>
                </c:pt>
                <c:pt idx="11">
                  <c:v>71.571714858288004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2FE-4D40-A07F-4E53A09BB583}"/>
            </c:ext>
          </c:extLst>
        </c:ser>
        <c:ser>
          <c:idx val="2"/>
          <c:order val="2"/>
          <c:tx>
            <c:strRef>
              <c:f>'Cracking day'!$J$51</c:f>
              <c:strCache>
                <c:ptCount val="1"/>
                <c:pt idx="0">
                  <c:v>Prism 3-Crac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50133180227471563"/>
                  <c:y val="0.12037037037037036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'Cracking day'!$C$32:$C$43</c:f>
              <c:numCache>
                <c:formatCode>General</c:formatCode>
                <c:ptCount val="12"/>
                <c:pt idx="0">
                  <c:v>0</c:v>
                </c:pt>
                <c:pt idx="1">
                  <c:v>0.12909944487358055</c:v>
                </c:pt>
                <c:pt idx="2">
                  <c:v>0.5163977794943222</c:v>
                </c:pt>
                <c:pt idx="3">
                  <c:v>0.7745966692414834</c:v>
                </c:pt>
                <c:pt idx="4">
                  <c:v>0.9036961141150639</c:v>
                </c:pt>
                <c:pt idx="5">
                  <c:v>1.0327955589886444</c:v>
                </c:pt>
                <c:pt idx="6">
                  <c:v>1.1618950038622251</c:v>
                </c:pt>
                <c:pt idx="7">
                  <c:v>1.9364916731037085</c:v>
                </c:pt>
                <c:pt idx="8">
                  <c:v>2.0655911179772888</c:v>
                </c:pt>
                <c:pt idx="9">
                  <c:v>2.1946905628508695</c:v>
                </c:pt>
                <c:pt idx="10">
                  <c:v>2.3237900077244502</c:v>
                </c:pt>
                <c:pt idx="11">
                  <c:v>4.905778905196061</c:v>
                </c:pt>
              </c:numCache>
            </c:numRef>
          </c:xVal>
          <c:yVal>
            <c:numRef>
              <c:f>'Cracking day'!$J$52:$J$63</c:f>
              <c:numCache>
                <c:formatCode>General</c:formatCode>
                <c:ptCount val="12"/>
                <c:pt idx="0">
                  <c:v>0</c:v>
                </c:pt>
                <c:pt idx="1">
                  <c:v>14.314342971657601</c:v>
                </c:pt>
                <c:pt idx="2">
                  <c:v>14.314342971657601</c:v>
                </c:pt>
                <c:pt idx="3">
                  <c:v>42.9430289149728</c:v>
                </c:pt>
                <c:pt idx="4">
                  <c:v>42.9430289149728</c:v>
                </c:pt>
                <c:pt idx="5">
                  <c:v>42.9430289149728</c:v>
                </c:pt>
                <c:pt idx="6">
                  <c:v>42.9430289149728</c:v>
                </c:pt>
                <c:pt idx="7">
                  <c:v>57.257371886630402</c:v>
                </c:pt>
                <c:pt idx="8">
                  <c:v>57.257371886630402</c:v>
                </c:pt>
                <c:pt idx="9">
                  <c:v>57.257371886630402</c:v>
                </c:pt>
                <c:pt idx="10">
                  <c:v>57.257371886630402</c:v>
                </c:pt>
                <c:pt idx="11">
                  <c:v>85.886057829945599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82FE-4D40-A07F-4E53A09BB5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19041983"/>
        <c:axId val="719041151"/>
      </c:scatterChart>
      <c:valAx>
        <c:axId val="71904198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19041151"/>
        <c:crosses val="autoZero"/>
        <c:crossBetween val="midCat"/>
      </c:valAx>
      <c:valAx>
        <c:axId val="71904115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19041983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1"/>
          <c:order val="0"/>
          <c:tx>
            <c:strRef>
              <c:f>'6-13 months healing'!$H$69</c:f>
              <c:strCache>
                <c:ptCount val="1"/>
                <c:pt idx="0">
                  <c:v>Prism 1-Crac-Ad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1.8112642169728785E-2"/>
                  <c:y val="0.19455088947214927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accent2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'6-13 months healing'!$C$32:$C$42</c:f>
              <c:numCache>
                <c:formatCode>General</c:formatCode>
                <c:ptCount val="11"/>
                <c:pt idx="0">
                  <c:v>0</c:v>
                </c:pt>
                <c:pt idx="1">
                  <c:v>0.5163977794943222</c:v>
                </c:pt>
                <c:pt idx="2">
                  <c:v>0.7745966692414834</c:v>
                </c:pt>
                <c:pt idx="3">
                  <c:v>0.9036961141150639</c:v>
                </c:pt>
                <c:pt idx="4">
                  <c:v>1.0327955589886444</c:v>
                </c:pt>
                <c:pt idx="5">
                  <c:v>1.2909944487358056</c:v>
                </c:pt>
                <c:pt idx="6">
                  <c:v>1.4200938936093861</c:v>
                </c:pt>
                <c:pt idx="7">
                  <c:v>1.8073922282301278</c:v>
                </c:pt>
                <c:pt idx="8">
                  <c:v>2.0655911179772888</c:v>
                </c:pt>
                <c:pt idx="9">
                  <c:v>2.3237900077244502</c:v>
                </c:pt>
                <c:pt idx="10">
                  <c:v>4.905778905196061</c:v>
                </c:pt>
              </c:numCache>
            </c:numRef>
          </c:xVal>
          <c:yVal>
            <c:numRef>
              <c:f>'6-13 months healing'!$H$70:$H$80</c:f>
              <c:numCache>
                <c:formatCode>General</c:formatCode>
                <c:ptCount val="11"/>
                <c:pt idx="0">
                  <c:v>0</c:v>
                </c:pt>
                <c:pt idx="1">
                  <c:v>14.314342971657601</c:v>
                </c:pt>
                <c:pt idx="2">
                  <c:v>28.628685943315201</c:v>
                </c:pt>
                <c:pt idx="3">
                  <c:v>28.628685943315201</c:v>
                </c:pt>
                <c:pt idx="4">
                  <c:v>14.314342971657601</c:v>
                </c:pt>
                <c:pt idx="5">
                  <c:v>28.628685943315201</c:v>
                </c:pt>
                <c:pt idx="6">
                  <c:v>28.628685943315201</c:v>
                </c:pt>
                <c:pt idx="7">
                  <c:v>28.628685943315201</c:v>
                </c:pt>
                <c:pt idx="8">
                  <c:v>28.628685943315201</c:v>
                </c:pt>
                <c:pt idx="9">
                  <c:v>28.628685943315201</c:v>
                </c:pt>
                <c:pt idx="10">
                  <c:v>57.257371886630402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B24-458D-8C6A-A2FAEFC2D86B}"/>
            </c:ext>
          </c:extLst>
        </c:ser>
        <c:ser>
          <c:idx val="0"/>
          <c:order val="1"/>
          <c:tx>
            <c:strRef>
              <c:f>'6-13 months healing'!$I$69</c:f>
              <c:strCache>
                <c:ptCount val="1"/>
                <c:pt idx="0">
                  <c:v>Prism 2-Crac-Ad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15133180227471565"/>
                  <c:y val="9.2592592592592587E-3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rgbClr val="0070C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'6-13 months healing'!$C$32:$C$42</c:f>
              <c:numCache>
                <c:formatCode>General</c:formatCode>
                <c:ptCount val="11"/>
                <c:pt idx="0">
                  <c:v>0</c:v>
                </c:pt>
                <c:pt idx="1">
                  <c:v>0.5163977794943222</c:v>
                </c:pt>
                <c:pt idx="2">
                  <c:v>0.7745966692414834</c:v>
                </c:pt>
                <c:pt idx="3">
                  <c:v>0.9036961141150639</c:v>
                </c:pt>
                <c:pt idx="4">
                  <c:v>1.0327955589886444</c:v>
                </c:pt>
                <c:pt idx="5">
                  <c:v>1.2909944487358056</c:v>
                </c:pt>
                <c:pt idx="6">
                  <c:v>1.4200938936093861</c:v>
                </c:pt>
                <c:pt idx="7">
                  <c:v>1.8073922282301278</c:v>
                </c:pt>
                <c:pt idx="8">
                  <c:v>2.0655911179772888</c:v>
                </c:pt>
                <c:pt idx="9">
                  <c:v>2.3237900077244502</c:v>
                </c:pt>
                <c:pt idx="10">
                  <c:v>4.905778905196061</c:v>
                </c:pt>
              </c:numCache>
            </c:numRef>
          </c:xVal>
          <c:yVal>
            <c:numRef>
              <c:f>'6-13 months healing'!$I$70:$I$80</c:f>
              <c:numCache>
                <c:formatCode>General</c:formatCode>
                <c:ptCount val="11"/>
                <c:pt idx="0">
                  <c:v>0</c:v>
                </c:pt>
                <c:pt idx="1">
                  <c:v>14.314342971657601</c:v>
                </c:pt>
                <c:pt idx="2">
                  <c:v>14.314342971657601</c:v>
                </c:pt>
                <c:pt idx="3">
                  <c:v>14.314342971657601</c:v>
                </c:pt>
                <c:pt idx="4">
                  <c:v>28.628685943315201</c:v>
                </c:pt>
                <c:pt idx="5">
                  <c:v>14.314342971657601</c:v>
                </c:pt>
                <c:pt idx="6">
                  <c:v>14.314342971657601</c:v>
                </c:pt>
                <c:pt idx="7">
                  <c:v>14.314342971657601</c:v>
                </c:pt>
                <c:pt idx="8">
                  <c:v>14.314342971657601</c:v>
                </c:pt>
                <c:pt idx="9">
                  <c:v>28.628685943315201</c:v>
                </c:pt>
                <c:pt idx="10">
                  <c:v>42.9430289149728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CB24-458D-8C6A-A2FAEFC2D86B}"/>
            </c:ext>
          </c:extLst>
        </c:ser>
        <c:ser>
          <c:idx val="2"/>
          <c:order val="2"/>
          <c:tx>
            <c:strRef>
              <c:f>'6-13 months healing'!$J$69</c:f>
              <c:strCache>
                <c:ptCount val="1"/>
                <c:pt idx="0">
                  <c:v>Prism 3-Crac-Ad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50133180227471563"/>
                  <c:y val="0.12037037037037036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'6-13 months healing'!$C$32:$C$42</c:f>
              <c:numCache>
                <c:formatCode>General</c:formatCode>
                <c:ptCount val="11"/>
                <c:pt idx="0">
                  <c:v>0</c:v>
                </c:pt>
                <c:pt idx="1">
                  <c:v>0.5163977794943222</c:v>
                </c:pt>
                <c:pt idx="2">
                  <c:v>0.7745966692414834</c:v>
                </c:pt>
                <c:pt idx="3">
                  <c:v>0.9036961141150639</c:v>
                </c:pt>
                <c:pt idx="4">
                  <c:v>1.0327955589886444</c:v>
                </c:pt>
                <c:pt idx="5">
                  <c:v>1.2909944487358056</c:v>
                </c:pt>
                <c:pt idx="6">
                  <c:v>1.4200938936093861</c:v>
                </c:pt>
                <c:pt idx="7">
                  <c:v>1.8073922282301278</c:v>
                </c:pt>
                <c:pt idx="8">
                  <c:v>2.0655911179772888</c:v>
                </c:pt>
                <c:pt idx="9">
                  <c:v>2.3237900077244502</c:v>
                </c:pt>
                <c:pt idx="10">
                  <c:v>4.905778905196061</c:v>
                </c:pt>
              </c:numCache>
            </c:numRef>
          </c:xVal>
          <c:yVal>
            <c:numRef>
              <c:f>'6-13 months healing'!$J$70:$J$80</c:f>
              <c:numCache>
                <c:formatCode>General</c:formatCode>
                <c:ptCount val="11"/>
                <c:pt idx="0">
                  <c:v>0</c:v>
                </c:pt>
                <c:pt idx="1">
                  <c:v>14.314342971657601</c:v>
                </c:pt>
                <c:pt idx="2">
                  <c:v>14.314342971657601</c:v>
                </c:pt>
                <c:pt idx="3">
                  <c:v>28.628685943315201</c:v>
                </c:pt>
                <c:pt idx="4">
                  <c:v>28.628685943315201</c:v>
                </c:pt>
                <c:pt idx="5">
                  <c:v>28.628685943315201</c:v>
                </c:pt>
                <c:pt idx="6">
                  <c:v>28.628685943315201</c:v>
                </c:pt>
                <c:pt idx="7">
                  <c:v>28.628685943315201</c:v>
                </c:pt>
                <c:pt idx="8">
                  <c:v>28.628685943315201</c:v>
                </c:pt>
                <c:pt idx="9">
                  <c:v>28.628685943315201</c:v>
                </c:pt>
                <c:pt idx="10">
                  <c:v>42.9430289149728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CB24-458D-8C6A-A2FAEFC2D86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19041983"/>
        <c:axId val="719041151"/>
      </c:scatterChart>
      <c:valAx>
        <c:axId val="71904198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19041151"/>
        <c:crosses val="autoZero"/>
        <c:crossBetween val="midCat"/>
      </c:valAx>
      <c:valAx>
        <c:axId val="71904115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19041983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1"/>
          <c:order val="0"/>
          <c:tx>
            <c:strRef>
              <c:f>'6-13 months healing'!$H$88</c:f>
              <c:strCache>
                <c:ptCount val="1"/>
                <c:pt idx="0">
                  <c:v>Prism 4-Crac-Ad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1.8112642169728785E-2"/>
                  <c:y val="0.19455088947214927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accent2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'6-13 months healing'!$C$32:$C$42</c:f>
              <c:numCache>
                <c:formatCode>General</c:formatCode>
                <c:ptCount val="11"/>
                <c:pt idx="0">
                  <c:v>0</c:v>
                </c:pt>
                <c:pt idx="1">
                  <c:v>0.5163977794943222</c:v>
                </c:pt>
                <c:pt idx="2">
                  <c:v>0.7745966692414834</c:v>
                </c:pt>
                <c:pt idx="3">
                  <c:v>0.9036961141150639</c:v>
                </c:pt>
                <c:pt idx="4">
                  <c:v>1.0327955589886444</c:v>
                </c:pt>
                <c:pt idx="5">
                  <c:v>1.2909944487358056</c:v>
                </c:pt>
                <c:pt idx="6">
                  <c:v>1.4200938936093861</c:v>
                </c:pt>
                <c:pt idx="7">
                  <c:v>1.8073922282301278</c:v>
                </c:pt>
                <c:pt idx="8">
                  <c:v>2.0655911179772888</c:v>
                </c:pt>
                <c:pt idx="9">
                  <c:v>2.3237900077244502</c:v>
                </c:pt>
                <c:pt idx="10">
                  <c:v>4.905778905196061</c:v>
                </c:pt>
              </c:numCache>
            </c:numRef>
          </c:xVal>
          <c:yVal>
            <c:numRef>
              <c:f>'6-13 months healing'!$H$89:$H$99</c:f>
              <c:numCache>
                <c:formatCode>General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14.314342971657601</c:v>
                </c:pt>
                <c:pt idx="3">
                  <c:v>14.314342971657601</c:v>
                </c:pt>
                <c:pt idx="4">
                  <c:v>14.314342971657601</c:v>
                </c:pt>
                <c:pt idx="5">
                  <c:v>14.314342971657601</c:v>
                </c:pt>
                <c:pt idx="6">
                  <c:v>14.314342971657601</c:v>
                </c:pt>
                <c:pt idx="7">
                  <c:v>14.314342971657601</c:v>
                </c:pt>
                <c:pt idx="8">
                  <c:v>28.628685943315201</c:v>
                </c:pt>
                <c:pt idx="9">
                  <c:v>28.628685943315201</c:v>
                </c:pt>
                <c:pt idx="10">
                  <c:v>42.9430289149728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802-4A32-972D-93D55DB21C03}"/>
            </c:ext>
          </c:extLst>
        </c:ser>
        <c:ser>
          <c:idx val="0"/>
          <c:order val="1"/>
          <c:tx>
            <c:strRef>
              <c:f>'6-13 months healing'!$I$88</c:f>
              <c:strCache>
                <c:ptCount val="1"/>
                <c:pt idx="0">
                  <c:v>Prism 5-Crac-Ad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15133180227471565"/>
                  <c:y val="9.2592592592592587E-3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rgbClr val="0070C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'6-13 months healing'!$C$32:$C$42</c:f>
              <c:numCache>
                <c:formatCode>General</c:formatCode>
                <c:ptCount val="11"/>
                <c:pt idx="0">
                  <c:v>0</c:v>
                </c:pt>
                <c:pt idx="1">
                  <c:v>0.5163977794943222</c:v>
                </c:pt>
                <c:pt idx="2">
                  <c:v>0.7745966692414834</c:v>
                </c:pt>
                <c:pt idx="3">
                  <c:v>0.9036961141150639</c:v>
                </c:pt>
                <c:pt idx="4">
                  <c:v>1.0327955589886444</c:v>
                </c:pt>
                <c:pt idx="5">
                  <c:v>1.2909944487358056</c:v>
                </c:pt>
                <c:pt idx="6">
                  <c:v>1.4200938936093861</c:v>
                </c:pt>
                <c:pt idx="7">
                  <c:v>1.8073922282301278</c:v>
                </c:pt>
                <c:pt idx="8">
                  <c:v>2.0655911179772888</c:v>
                </c:pt>
                <c:pt idx="9">
                  <c:v>2.3237900077244502</c:v>
                </c:pt>
                <c:pt idx="10">
                  <c:v>4.905778905196061</c:v>
                </c:pt>
              </c:numCache>
            </c:numRef>
          </c:xVal>
          <c:yVal>
            <c:numRef>
              <c:f>'6-13 months healing'!$I$89:$I$99</c:f>
              <c:numCache>
                <c:formatCode>General</c:formatCode>
                <c:ptCount val="11"/>
                <c:pt idx="0">
                  <c:v>0</c:v>
                </c:pt>
                <c:pt idx="1">
                  <c:v>14.314342971657601</c:v>
                </c:pt>
                <c:pt idx="2">
                  <c:v>28.628685943315201</c:v>
                </c:pt>
                <c:pt idx="3">
                  <c:v>28.628685943315201</c:v>
                </c:pt>
                <c:pt idx="4">
                  <c:v>28.628685943315201</c:v>
                </c:pt>
                <c:pt idx="5">
                  <c:v>28.628685943315201</c:v>
                </c:pt>
                <c:pt idx="6">
                  <c:v>28.628685943315201</c:v>
                </c:pt>
                <c:pt idx="7">
                  <c:v>28.628685943315201</c:v>
                </c:pt>
                <c:pt idx="8">
                  <c:v>28.628685943315201</c:v>
                </c:pt>
                <c:pt idx="9">
                  <c:v>28.628685943315201</c:v>
                </c:pt>
                <c:pt idx="10">
                  <c:v>71.571714858288004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802-4A32-972D-93D55DB21C03}"/>
            </c:ext>
          </c:extLst>
        </c:ser>
        <c:ser>
          <c:idx val="2"/>
          <c:order val="2"/>
          <c:tx>
            <c:strRef>
              <c:f>'6-13 months healing'!$J$88</c:f>
              <c:strCache>
                <c:ptCount val="1"/>
                <c:pt idx="0">
                  <c:v>Prism 6-Crac-Ad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50133180227471563"/>
                  <c:y val="0.12037037037037036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'6-13 months healing'!$C$32:$C$42</c:f>
              <c:numCache>
                <c:formatCode>General</c:formatCode>
                <c:ptCount val="11"/>
                <c:pt idx="0">
                  <c:v>0</c:v>
                </c:pt>
                <c:pt idx="1">
                  <c:v>0.5163977794943222</c:v>
                </c:pt>
                <c:pt idx="2">
                  <c:v>0.7745966692414834</c:v>
                </c:pt>
                <c:pt idx="3">
                  <c:v>0.9036961141150639</c:v>
                </c:pt>
                <c:pt idx="4">
                  <c:v>1.0327955589886444</c:v>
                </c:pt>
                <c:pt idx="5">
                  <c:v>1.2909944487358056</c:v>
                </c:pt>
                <c:pt idx="6">
                  <c:v>1.4200938936093861</c:v>
                </c:pt>
                <c:pt idx="7">
                  <c:v>1.8073922282301278</c:v>
                </c:pt>
                <c:pt idx="8">
                  <c:v>2.0655911179772888</c:v>
                </c:pt>
                <c:pt idx="9">
                  <c:v>2.3237900077244502</c:v>
                </c:pt>
                <c:pt idx="10">
                  <c:v>4.905778905196061</c:v>
                </c:pt>
              </c:numCache>
            </c:numRef>
          </c:xVal>
          <c:yVal>
            <c:numRef>
              <c:f>'6-13 months healing'!$J$89:$J$99</c:f>
              <c:numCache>
                <c:formatCode>General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14.314342971657601</c:v>
                </c:pt>
                <c:pt idx="5">
                  <c:v>14.314342971657601</c:v>
                </c:pt>
                <c:pt idx="6">
                  <c:v>14.314342971657601</c:v>
                </c:pt>
                <c:pt idx="7">
                  <c:v>14.314342971657601</c:v>
                </c:pt>
                <c:pt idx="8">
                  <c:v>28.628685943315201</c:v>
                </c:pt>
                <c:pt idx="9">
                  <c:v>14.314342971657601</c:v>
                </c:pt>
                <c:pt idx="10">
                  <c:v>42.9430289149728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5802-4A32-972D-93D55DB21C0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19041983"/>
        <c:axId val="719041151"/>
      </c:scatterChart>
      <c:valAx>
        <c:axId val="71904198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19041151"/>
        <c:crosses val="autoZero"/>
        <c:crossBetween val="midCat"/>
      </c:valAx>
      <c:valAx>
        <c:axId val="71904115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19041983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1"/>
          <c:order val="0"/>
          <c:tx>
            <c:strRef>
              <c:f>'Cracking day'!$H$71</c:f>
              <c:strCache>
                <c:ptCount val="1"/>
                <c:pt idx="0">
                  <c:v>Prism 1-Crac-Ad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1.8112642169728785E-2"/>
                  <c:y val="0.19455088947214927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accent2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'Cracking day'!$C$32:$C$43</c:f>
              <c:numCache>
                <c:formatCode>General</c:formatCode>
                <c:ptCount val="12"/>
                <c:pt idx="0">
                  <c:v>0</c:v>
                </c:pt>
                <c:pt idx="1">
                  <c:v>0.12909944487358055</c:v>
                </c:pt>
                <c:pt idx="2">
                  <c:v>0.5163977794943222</c:v>
                </c:pt>
                <c:pt idx="3">
                  <c:v>0.7745966692414834</c:v>
                </c:pt>
                <c:pt idx="4">
                  <c:v>0.9036961141150639</c:v>
                </c:pt>
                <c:pt idx="5">
                  <c:v>1.0327955589886444</c:v>
                </c:pt>
                <c:pt idx="6">
                  <c:v>1.1618950038622251</c:v>
                </c:pt>
                <c:pt idx="7">
                  <c:v>1.9364916731037085</c:v>
                </c:pt>
                <c:pt idx="8">
                  <c:v>2.0655911179772888</c:v>
                </c:pt>
                <c:pt idx="9">
                  <c:v>2.1946905628508695</c:v>
                </c:pt>
                <c:pt idx="10">
                  <c:v>2.3237900077244502</c:v>
                </c:pt>
                <c:pt idx="11">
                  <c:v>4.905778905196061</c:v>
                </c:pt>
              </c:numCache>
            </c:numRef>
          </c:xVal>
          <c:yVal>
            <c:numRef>
              <c:f>'Cracking day'!$H$72:$H$83</c:f>
              <c:numCache>
                <c:formatCode>General</c:formatCode>
                <c:ptCount val="12"/>
                <c:pt idx="0">
                  <c:v>0</c:v>
                </c:pt>
                <c:pt idx="1">
                  <c:v>42.9430289149728</c:v>
                </c:pt>
                <c:pt idx="2">
                  <c:v>42.9430289149728</c:v>
                </c:pt>
                <c:pt idx="3">
                  <c:v>57.257371886630402</c:v>
                </c:pt>
                <c:pt idx="4">
                  <c:v>71.571714858288004</c:v>
                </c:pt>
                <c:pt idx="5">
                  <c:v>71.571714858288004</c:v>
                </c:pt>
                <c:pt idx="6">
                  <c:v>42.9430289149728</c:v>
                </c:pt>
                <c:pt idx="7">
                  <c:v>114.5147437732608</c:v>
                </c:pt>
                <c:pt idx="8">
                  <c:v>114.5147437732608</c:v>
                </c:pt>
                <c:pt idx="9">
                  <c:v>114.5147437732608</c:v>
                </c:pt>
                <c:pt idx="10">
                  <c:v>114.5147437732608</c:v>
                </c:pt>
                <c:pt idx="11">
                  <c:v>143.14342971657601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C78-433B-9EAB-761FB7726755}"/>
            </c:ext>
          </c:extLst>
        </c:ser>
        <c:ser>
          <c:idx val="0"/>
          <c:order val="1"/>
          <c:tx>
            <c:strRef>
              <c:f>'Cracking day'!$I$71</c:f>
              <c:strCache>
                <c:ptCount val="1"/>
                <c:pt idx="0">
                  <c:v>Prism 2-Crac-Ad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15133180227471565"/>
                  <c:y val="9.2592592592592587E-3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rgbClr val="0070C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'Cracking day'!$C$32:$C$43</c:f>
              <c:numCache>
                <c:formatCode>General</c:formatCode>
                <c:ptCount val="12"/>
                <c:pt idx="0">
                  <c:v>0</c:v>
                </c:pt>
                <c:pt idx="1">
                  <c:v>0.12909944487358055</c:v>
                </c:pt>
                <c:pt idx="2">
                  <c:v>0.5163977794943222</c:v>
                </c:pt>
                <c:pt idx="3">
                  <c:v>0.7745966692414834</c:v>
                </c:pt>
                <c:pt idx="4">
                  <c:v>0.9036961141150639</c:v>
                </c:pt>
                <c:pt idx="5">
                  <c:v>1.0327955589886444</c:v>
                </c:pt>
                <c:pt idx="6">
                  <c:v>1.1618950038622251</c:v>
                </c:pt>
                <c:pt idx="7">
                  <c:v>1.9364916731037085</c:v>
                </c:pt>
                <c:pt idx="8">
                  <c:v>2.0655911179772888</c:v>
                </c:pt>
                <c:pt idx="9">
                  <c:v>2.1946905628508695</c:v>
                </c:pt>
                <c:pt idx="10">
                  <c:v>2.3237900077244502</c:v>
                </c:pt>
                <c:pt idx="11">
                  <c:v>4.905778905196061</c:v>
                </c:pt>
              </c:numCache>
            </c:numRef>
          </c:xVal>
          <c:yVal>
            <c:numRef>
              <c:f>'Cracking day'!$I$72:$I$83</c:f>
              <c:numCache>
                <c:formatCode>General</c:formatCode>
                <c:ptCount val="12"/>
                <c:pt idx="0">
                  <c:v>0</c:v>
                </c:pt>
                <c:pt idx="1">
                  <c:v>42.9430289149728</c:v>
                </c:pt>
                <c:pt idx="2">
                  <c:v>57.257371886630402</c:v>
                </c:pt>
                <c:pt idx="3">
                  <c:v>57.257371886630402</c:v>
                </c:pt>
                <c:pt idx="4">
                  <c:v>71.571714858288004</c:v>
                </c:pt>
                <c:pt idx="5">
                  <c:v>71.571714858288004</c:v>
                </c:pt>
                <c:pt idx="6">
                  <c:v>57.257371886630402</c:v>
                </c:pt>
                <c:pt idx="7">
                  <c:v>114.5147437732608</c:v>
                </c:pt>
                <c:pt idx="8">
                  <c:v>100.20040080160321</c:v>
                </c:pt>
                <c:pt idx="9">
                  <c:v>114.5147437732608</c:v>
                </c:pt>
                <c:pt idx="10">
                  <c:v>114.5147437732608</c:v>
                </c:pt>
                <c:pt idx="11">
                  <c:v>157.4577726882336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C78-433B-9EAB-761FB7726755}"/>
            </c:ext>
          </c:extLst>
        </c:ser>
        <c:ser>
          <c:idx val="2"/>
          <c:order val="2"/>
          <c:tx>
            <c:strRef>
              <c:f>'Cracking day'!$J$71</c:f>
              <c:strCache>
                <c:ptCount val="1"/>
                <c:pt idx="0">
                  <c:v>Prism 3-Crac-Ad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50133180227471563"/>
                  <c:y val="0.12037037037037036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'Cracking day'!$C$32:$C$43</c:f>
              <c:numCache>
                <c:formatCode>General</c:formatCode>
                <c:ptCount val="12"/>
                <c:pt idx="0">
                  <c:v>0</c:v>
                </c:pt>
                <c:pt idx="1">
                  <c:v>0.12909944487358055</c:v>
                </c:pt>
                <c:pt idx="2">
                  <c:v>0.5163977794943222</c:v>
                </c:pt>
                <c:pt idx="3">
                  <c:v>0.7745966692414834</c:v>
                </c:pt>
                <c:pt idx="4">
                  <c:v>0.9036961141150639</c:v>
                </c:pt>
                <c:pt idx="5">
                  <c:v>1.0327955589886444</c:v>
                </c:pt>
                <c:pt idx="6">
                  <c:v>1.1618950038622251</c:v>
                </c:pt>
                <c:pt idx="7">
                  <c:v>1.9364916731037085</c:v>
                </c:pt>
                <c:pt idx="8">
                  <c:v>2.0655911179772888</c:v>
                </c:pt>
                <c:pt idx="9">
                  <c:v>2.1946905628508695</c:v>
                </c:pt>
                <c:pt idx="10">
                  <c:v>2.3237900077244502</c:v>
                </c:pt>
                <c:pt idx="11">
                  <c:v>4.905778905196061</c:v>
                </c:pt>
              </c:numCache>
            </c:numRef>
          </c:xVal>
          <c:yVal>
            <c:numRef>
              <c:f>'Cracking day'!$J$72:$J$83</c:f>
              <c:numCache>
                <c:formatCode>General</c:formatCode>
                <c:ptCount val="12"/>
                <c:pt idx="0">
                  <c:v>0</c:v>
                </c:pt>
                <c:pt idx="1">
                  <c:v>42.9430289149728</c:v>
                </c:pt>
                <c:pt idx="2">
                  <c:v>42.9430289149728</c:v>
                </c:pt>
                <c:pt idx="3">
                  <c:v>57.257371886630402</c:v>
                </c:pt>
                <c:pt idx="4">
                  <c:v>57.257371886630402</c:v>
                </c:pt>
                <c:pt idx="5">
                  <c:v>57.257371886630402</c:v>
                </c:pt>
                <c:pt idx="6">
                  <c:v>57.257371886630402</c:v>
                </c:pt>
                <c:pt idx="7">
                  <c:v>100.20040080160321</c:v>
                </c:pt>
                <c:pt idx="8">
                  <c:v>100.20040080160321</c:v>
                </c:pt>
                <c:pt idx="9">
                  <c:v>100.20040080160321</c:v>
                </c:pt>
                <c:pt idx="10">
                  <c:v>100.20040080160321</c:v>
                </c:pt>
                <c:pt idx="11">
                  <c:v>128.82908674491841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BC78-433B-9EAB-761FB772675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19041983"/>
        <c:axId val="719041151"/>
      </c:scatterChart>
      <c:valAx>
        <c:axId val="71904198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19041151"/>
        <c:crosses val="autoZero"/>
        <c:crossBetween val="midCat"/>
      </c:valAx>
      <c:valAx>
        <c:axId val="71904115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19041983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1"/>
          <c:order val="0"/>
          <c:tx>
            <c:strRef>
              <c:f>'Cracking day'!$H$91</c:f>
              <c:strCache>
                <c:ptCount val="1"/>
                <c:pt idx="0">
                  <c:v>Prism 4-Crac-Ad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1.8112642169728785E-2"/>
                  <c:y val="0.19455088947214927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accent2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'Cracking day'!$C$32:$C$43</c:f>
              <c:numCache>
                <c:formatCode>General</c:formatCode>
                <c:ptCount val="12"/>
                <c:pt idx="0">
                  <c:v>0</c:v>
                </c:pt>
                <c:pt idx="1">
                  <c:v>0.12909944487358055</c:v>
                </c:pt>
                <c:pt idx="2">
                  <c:v>0.5163977794943222</c:v>
                </c:pt>
                <c:pt idx="3">
                  <c:v>0.7745966692414834</c:v>
                </c:pt>
                <c:pt idx="4">
                  <c:v>0.9036961141150639</c:v>
                </c:pt>
                <c:pt idx="5">
                  <c:v>1.0327955589886444</c:v>
                </c:pt>
                <c:pt idx="6">
                  <c:v>1.1618950038622251</c:v>
                </c:pt>
                <c:pt idx="7">
                  <c:v>1.9364916731037085</c:v>
                </c:pt>
                <c:pt idx="8">
                  <c:v>2.0655911179772888</c:v>
                </c:pt>
                <c:pt idx="9">
                  <c:v>2.1946905628508695</c:v>
                </c:pt>
                <c:pt idx="10">
                  <c:v>2.3237900077244502</c:v>
                </c:pt>
                <c:pt idx="11">
                  <c:v>4.905778905196061</c:v>
                </c:pt>
              </c:numCache>
            </c:numRef>
          </c:xVal>
          <c:yVal>
            <c:numRef>
              <c:f>'Cracking day'!$H$92:$H$103</c:f>
              <c:numCache>
                <c:formatCode>General</c:formatCode>
                <c:ptCount val="12"/>
                <c:pt idx="0">
                  <c:v>0</c:v>
                </c:pt>
                <c:pt idx="1">
                  <c:v>28.628685943315201</c:v>
                </c:pt>
                <c:pt idx="2">
                  <c:v>14.314342971657601</c:v>
                </c:pt>
                <c:pt idx="3">
                  <c:v>57.257371886630402</c:v>
                </c:pt>
                <c:pt idx="4">
                  <c:v>57.257371886630402</c:v>
                </c:pt>
                <c:pt idx="5">
                  <c:v>57.257371886630402</c:v>
                </c:pt>
                <c:pt idx="6">
                  <c:v>71.571714858288004</c:v>
                </c:pt>
                <c:pt idx="7">
                  <c:v>85.886057829945599</c:v>
                </c:pt>
                <c:pt idx="8">
                  <c:v>100.20040080160321</c:v>
                </c:pt>
                <c:pt idx="9">
                  <c:v>100.20040080160321</c:v>
                </c:pt>
                <c:pt idx="10">
                  <c:v>100.20040080160321</c:v>
                </c:pt>
                <c:pt idx="11">
                  <c:v>128.82908674491841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498-4C50-A34F-236A17B8CDDD}"/>
            </c:ext>
          </c:extLst>
        </c:ser>
        <c:ser>
          <c:idx val="0"/>
          <c:order val="1"/>
          <c:tx>
            <c:strRef>
              <c:f>'Cracking day'!$I$91</c:f>
              <c:strCache>
                <c:ptCount val="1"/>
                <c:pt idx="0">
                  <c:v>Prism 5-Crac-Ad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15133180227471565"/>
                  <c:y val="9.2592592592592587E-3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rgbClr val="0070C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'Cracking day'!$C$32:$C$43</c:f>
              <c:numCache>
                <c:formatCode>General</c:formatCode>
                <c:ptCount val="12"/>
                <c:pt idx="0">
                  <c:v>0</c:v>
                </c:pt>
                <c:pt idx="1">
                  <c:v>0.12909944487358055</c:v>
                </c:pt>
                <c:pt idx="2">
                  <c:v>0.5163977794943222</c:v>
                </c:pt>
                <c:pt idx="3">
                  <c:v>0.7745966692414834</c:v>
                </c:pt>
                <c:pt idx="4">
                  <c:v>0.9036961141150639</c:v>
                </c:pt>
                <c:pt idx="5">
                  <c:v>1.0327955589886444</c:v>
                </c:pt>
                <c:pt idx="6">
                  <c:v>1.1618950038622251</c:v>
                </c:pt>
                <c:pt idx="7">
                  <c:v>1.9364916731037085</c:v>
                </c:pt>
                <c:pt idx="8">
                  <c:v>2.0655911179772888</c:v>
                </c:pt>
                <c:pt idx="9">
                  <c:v>2.1946905628508695</c:v>
                </c:pt>
                <c:pt idx="10">
                  <c:v>2.3237900077244502</c:v>
                </c:pt>
                <c:pt idx="11">
                  <c:v>4.905778905196061</c:v>
                </c:pt>
              </c:numCache>
            </c:numRef>
          </c:xVal>
          <c:yVal>
            <c:numRef>
              <c:f>'Cracking day'!$I$92:$I$103</c:f>
              <c:numCache>
                <c:formatCode>General</c:formatCode>
                <c:ptCount val="12"/>
                <c:pt idx="0">
                  <c:v>0</c:v>
                </c:pt>
                <c:pt idx="1">
                  <c:v>28.628685943315201</c:v>
                </c:pt>
                <c:pt idx="2">
                  <c:v>42.9430289149728</c:v>
                </c:pt>
                <c:pt idx="3">
                  <c:v>57.257371886630402</c:v>
                </c:pt>
                <c:pt idx="4">
                  <c:v>57.257371886630402</c:v>
                </c:pt>
                <c:pt idx="5">
                  <c:v>57.257371886630402</c:v>
                </c:pt>
                <c:pt idx="6">
                  <c:v>57.257371886630402</c:v>
                </c:pt>
                <c:pt idx="7">
                  <c:v>100.20040080160321</c:v>
                </c:pt>
                <c:pt idx="8">
                  <c:v>100.20040080160321</c:v>
                </c:pt>
                <c:pt idx="9">
                  <c:v>100.20040080160321</c:v>
                </c:pt>
                <c:pt idx="10">
                  <c:v>100.20040080160321</c:v>
                </c:pt>
                <c:pt idx="11">
                  <c:v>143.14342971657601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498-4C50-A34F-236A17B8CDDD}"/>
            </c:ext>
          </c:extLst>
        </c:ser>
        <c:ser>
          <c:idx val="2"/>
          <c:order val="2"/>
          <c:tx>
            <c:strRef>
              <c:f>'Cracking day'!$J$91</c:f>
              <c:strCache>
                <c:ptCount val="1"/>
                <c:pt idx="0">
                  <c:v>Prism 6-Crac-Ad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50133180227471563"/>
                  <c:y val="0.12037037037037036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'Cracking day'!$C$32:$C$43</c:f>
              <c:numCache>
                <c:formatCode>General</c:formatCode>
                <c:ptCount val="12"/>
                <c:pt idx="0">
                  <c:v>0</c:v>
                </c:pt>
                <c:pt idx="1">
                  <c:v>0.12909944487358055</c:v>
                </c:pt>
                <c:pt idx="2">
                  <c:v>0.5163977794943222</c:v>
                </c:pt>
                <c:pt idx="3">
                  <c:v>0.7745966692414834</c:v>
                </c:pt>
                <c:pt idx="4">
                  <c:v>0.9036961141150639</c:v>
                </c:pt>
                <c:pt idx="5">
                  <c:v>1.0327955589886444</c:v>
                </c:pt>
                <c:pt idx="6">
                  <c:v>1.1618950038622251</c:v>
                </c:pt>
                <c:pt idx="7">
                  <c:v>1.9364916731037085</c:v>
                </c:pt>
                <c:pt idx="8">
                  <c:v>2.0655911179772888</c:v>
                </c:pt>
                <c:pt idx="9">
                  <c:v>2.1946905628508695</c:v>
                </c:pt>
                <c:pt idx="10">
                  <c:v>2.3237900077244502</c:v>
                </c:pt>
                <c:pt idx="11">
                  <c:v>4.905778905196061</c:v>
                </c:pt>
              </c:numCache>
            </c:numRef>
          </c:xVal>
          <c:yVal>
            <c:numRef>
              <c:f>'Cracking day'!$J$92:$J$103</c:f>
              <c:numCache>
                <c:formatCode>General</c:formatCode>
                <c:ptCount val="12"/>
                <c:pt idx="0">
                  <c:v>0</c:v>
                </c:pt>
                <c:pt idx="1">
                  <c:v>28.628685943315201</c:v>
                </c:pt>
                <c:pt idx="2">
                  <c:v>42.9430289149728</c:v>
                </c:pt>
                <c:pt idx="3">
                  <c:v>71.571714858288004</c:v>
                </c:pt>
                <c:pt idx="4">
                  <c:v>71.571714858288004</c:v>
                </c:pt>
                <c:pt idx="5">
                  <c:v>71.571714858288004</c:v>
                </c:pt>
                <c:pt idx="6">
                  <c:v>100.20040080160321</c:v>
                </c:pt>
                <c:pt idx="7">
                  <c:v>114.5147437732608</c:v>
                </c:pt>
                <c:pt idx="8">
                  <c:v>114.5147437732608</c:v>
                </c:pt>
                <c:pt idx="9">
                  <c:v>114.5147437732608</c:v>
                </c:pt>
                <c:pt idx="10">
                  <c:v>114.5147437732608</c:v>
                </c:pt>
                <c:pt idx="11">
                  <c:v>143.14342971657601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9498-4C50-A34F-236A17B8CDD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19041983"/>
        <c:axId val="719041151"/>
      </c:scatterChart>
      <c:valAx>
        <c:axId val="71904198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19041151"/>
        <c:crosses val="autoZero"/>
        <c:crossBetween val="midCat"/>
      </c:valAx>
      <c:valAx>
        <c:axId val="71904115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19041983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1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1.8112642169728785E-2"/>
                  <c:y val="0.19455088947214927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accent2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'Cracking day'!$A$32:$A$43</c:f>
              <c:numCache>
                <c:formatCode>General</c:formatCode>
                <c:ptCount val="12"/>
              </c:numCache>
            </c:numRef>
          </c:xVal>
          <c:yVal>
            <c:numRef>
              <c:f>'Cracking day'!#REF!</c:f>
              <c:numCache>
                <c:formatCode>General</c:formatCode>
                <c:ptCount val="17"/>
                <c:pt idx="0">
                  <c:v>0</c:v>
                </c:pt>
                <c:pt idx="1">
                  <c:v>28.628685943315201</c:v>
                </c:pt>
                <c:pt idx="2">
                  <c:v>14.314342971657601</c:v>
                </c:pt>
                <c:pt idx="3">
                  <c:v>57.257371886630402</c:v>
                </c:pt>
                <c:pt idx="4">
                  <c:v>57.257371886630402</c:v>
                </c:pt>
                <c:pt idx="5">
                  <c:v>57.257371886630402</c:v>
                </c:pt>
                <c:pt idx="6">
                  <c:v>71.571714858288004</c:v>
                </c:pt>
                <c:pt idx="12">
                  <c:v>85.886057829945599</c:v>
                </c:pt>
                <c:pt idx="13">
                  <c:v>100.20040080160321</c:v>
                </c:pt>
                <c:pt idx="14">
                  <c:v>100.20040080160321</c:v>
                </c:pt>
                <c:pt idx="15">
                  <c:v>100.20040080160321</c:v>
                </c:pt>
                <c:pt idx="16">
                  <c:v>128.82908674491841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'Cracking day'!#REF!</c15:sqref>
                        </c15:formulaRef>
                      </c:ext>
                    </c:extLst>
                    <c:strCache>
                      <c:ptCount val="1"/>
                      <c:pt idx="0">
                        <c:v>Prism 4-Crac-Ad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0-7DC7-4F20-ADDC-11F919EB2378}"/>
            </c:ext>
          </c:extLst>
        </c:ser>
        <c:ser>
          <c:idx val="0"/>
          <c:order val="1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15133180227471565"/>
                  <c:y val="9.2592592592592587E-3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rgbClr val="0070C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'Cracking day'!$A$32:$A$43</c:f>
              <c:numCache>
                <c:formatCode>General</c:formatCode>
                <c:ptCount val="12"/>
              </c:numCache>
            </c:numRef>
          </c:xVal>
          <c:yVal>
            <c:numRef>
              <c:f>'Cracking day'!#REF!</c:f>
              <c:numCache>
                <c:formatCode>General</c:formatCode>
                <c:ptCount val="17"/>
                <c:pt idx="0">
                  <c:v>0</c:v>
                </c:pt>
                <c:pt idx="1">
                  <c:v>28.628685943315201</c:v>
                </c:pt>
                <c:pt idx="2">
                  <c:v>42.9430289149728</c:v>
                </c:pt>
                <c:pt idx="3">
                  <c:v>57.257371886630402</c:v>
                </c:pt>
                <c:pt idx="4">
                  <c:v>57.257371886630402</c:v>
                </c:pt>
                <c:pt idx="5">
                  <c:v>57.257371886630402</c:v>
                </c:pt>
                <c:pt idx="6">
                  <c:v>57.257371886630402</c:v>
                </c:pt>
                <c:pt idx="12">
                  <c:v>100.20040080160321</c:v>
                </c:pt>
                <c:pt idx="13">
                  <c:v>100.20040080160321</c:v>
                </c:pt>
                <c:pt idx="14">
                  <c:v>100.20040080160321</c:v>
                </c:pt>
                <c:pt idx="15">
                  <c:v>100.20040080160321</c:v>
                </c:pt>
                <c:pt idx="16">
                  <c:v>143.14342971657601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'Cracking day'!#REF!</c15:sqref>
                        </c15:formulaRef>
                      </c:ext>
                    </c:extLst>
                    <c:strCache>
                      <c:ptCount val="1"/>
                      <c:pt idx="0">
                        <c:v>Prism 5-Crac-Ad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1-7DC7-4F20-ADDC-11F919EB2378}"/>
            </c:ext>
          </c:extLst>
        </c:ser>
        <c:ser>
          <c:idx val="2"/>
          <c:order val="2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50133180227471563"/>
                  <c:y val="0.12037037037037036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'Cracking day'!$A$32:$A$43</c:f>
              <c:numCache>
                <c:formatCode>General</c:formatCode>
                <c:ptCount val="12"/>
              </c:numCache>
            </c:numRef>
          </c:xVal>
          <c:yVal>
            <c:numRef>
              <c:f>'Cracking day'!#REF!</c:f>
              <c:numCache>
                <c:formatCode>General</c:formatCode>
                <c:ptCount val="17"/>
                <c:pt idx="0">
                  <c:v>0</c:v>
                </c:pt>
                <c:pt idx="1">
                  <c:v>28.628685943315201</c:v>
                </c:pt>
                <c:pt idx="2">
                  <c:v>42.9430289149728</c:v>
                </c:pt>
                <c:pt idx="3">
                  <c:v>71.571714858288004</c:v>
                </c:pt>
                <c:pt idx="4">
                  <c:v>71.571714858288004</c:v>
                </c:pt>
                <c:pt idx="5">
                  <c:v>71.571714858288004</c:v>
                </c:pt>
                <c:pt idx="6">
                  <c:v>100.20040080160321</c:v>
                </c:pt>
                <c:pt idx="12">
                  <c:v>114.5147437732608</c:v>
                </c:pt>
                <c:pt idx="13">
                  <c:v>114.5147437732608</c:v>
                </c:pt>
                <c:pt idx="14">
                  <c:v>114.5147437732608</c:v>
                </c:pt>
                <c:pt idx="15">
                  <c:v>114.5147437732608</c:v>
                </c:pt>
                <c:pt idx="16">
                  <c:v>143.14342971657601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'Cracking day'!#REF!</c15:sqref>
                        </c15:formulaRef>
                      </c:ext>
                    </c:extLst>
                    <c:strCache>
                      <c:ptCount val="1"/>
                      <c:pt idx="0">
                        <c:v>Prism 6-Crac-Ad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2-7DC7-4F20-ADDC-11F919EB237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19041983"/>
        <c:axId val="719041151"/>
      </c:scatterChart>
      <c:valAx>
        <c:axId val="71904198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19041151"/>
        <c:crosses val="autoZero"/>
        <c:crossBetween val="midCat"/>
      </c:valAx>
      <c:valAx>
        <c:axId val="71904115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19041983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1"/>
          <c:order val="0"/>
          <c:tx>
            <c:strRef>
              <c:f>'28 days healing'!$D$31</c:f>
              <c:strCache>
                <c:ptCount val="1"/>
                <c:pt idx="0">
                  <c:v>Prism 1-Unc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1.8112642169728785E-2"/>
                  <c:y val="0.19455088947214927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accent2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'28 days healing'!$C$32:$C$43</c:f>
              <c:numCache>
                <c:formatCode>General</c:formatCode>
                <c:ptCount val="12"/>
                <c:pt idx="0">
                  <c:v>0</c:v>
                </c:pt>
                <c:pt idx="1">
                  <c:v>0.12909944487358055</c:v>
                </c:pt>
                <c:pt idx="2">
                  <c:v>0.5163977794943222</c:v>
                </c:pt>
                <c:pt idx="3">
                  <c:v>0.7745966692414834</c:v>
                </c:pt>
                <c:pt idx="4">
                  <c:v>1.0327955589886444</c:v>
                </c:pt>
                <c:pt idx="5">
                  <c:v>1.4200938936093861</c:v>
                </c:pt>
                <c:pt idx="6">
                  <c:v>1.8073922282301278</c:v>
                </c:pt>
                <c:pt idx="7">
                  <c:v>1.9364916731037085</c:v>
                </c:pt>
                <c:pt idx="8">
                  <c:v>2.0655911179772888</c:v>
                </c:pt>
                <c:pt idx="9">
                  <c:v>2.1946905628508695</c:v>
                </c:pt>
                <c:pt idx="10">
                  <c:v>2.3237900077244502</c:v>
                </c:pt>
                <c:pt idx="11">
                  <c:v>4.905778905196061</c:v>
                </c:pt>
              </c:numCache>
            </c:numRef>
          </c:xVal>
          <c:yVal>
            <c:numRef>
              <c:f>'28 days healing'!$H$32:$H$43</c:f>
              <c:numCache>
                <c:formatCode>General</c:formatCode>
                <c:ptCount val="12"/>
                <c:pt idx="0">
                  <c:v>0</c:v>
                </c:pt>
                <c:pt idx="1">
                  <c:v>14.314342971657601</c:v>
                </c:pt>
                <c:pt idx="2">
                  <c:v>14.314342971657601</c:v>
                </c:pt>
                <c:pt idx="3">
                  <c:v>14.314342971657601</c:v>
                </c:pt>
                <c:pt idx="4">
                  <c:v>14.314342971657601</c:v>
                </c:pt>
                <c:pt idx="5">
                  <c:v>14.314342971657601</c:v>
                </c:pt>
                <c:pt idx="6">
                  <c:v>28.628685943315201</c:v>
                </c:pt>
                <c:pt idx="7">
                  <c:v>42.9430289149728</c:v>
                </c:pt>
                <c:pt idx="8">
                  <c:v>42.9430289149728</c:v>
                </c:pt>
                <c:pt idx="9">
                  <c:v>42.9430289149728</c:v>
                </c:pt>
                <c:pt idx="10">
                  <c:v>42.9430289149728</c:v>
                </c:pt>
                <c:pt idx="11">
                  <c:v>71.571714858288004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4DD-4186-8216-5DF251795C39}"/>
            </c:ext>
          </c:extLst>
        </c:ser>
        <c:ser>
          <c:idx val="0"/>
          <c:order val="1"/>
          <c:tx>
            <c:strRef>
              <c:f>'28 days healing'!$E$31</c:f>
              <c:strCache>
                <c:ptCount val="1"/>
                <c:pt idx="0">
                  <c:v>Prism 2-Unc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15133180227471565"/>
                  <c:y val="9.2592592592592587E-3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rgbClr val="0070C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'28 days healing'!$C$32:$C$43</c:f>
              <c:numCache>
                <c:formatCode>General</c:formatCode>
                <c:ptCount val="12"/>
                <c:pt idx="0">
                  <c:v>0</c:v>
                </c:pt>
                <c:pt idx="1">
                  <c:v>0.12909944487358055</c:v>
                </c:pt>
                <c:pt idx="2">
                  <c:v>0.5163977794943222</c:v>
                </c:pt>
                <c:pt idx="3">
                  <c:v>0.7745966692414834</c:v>
                </c:pt>
                <c:pt idx="4">
                  <c:v>1.0327955589886444</c:v>
                </c:pt>
                <c:pt idx="5">
                  <c:v>1.4200938936093861</c:v>
                </c:pt>
                <c:pt idx="6">
                  <c:v>1.8073922282301278</c:v>
                </c:pt>
                <c:pt idx="7">
                  <c:v>1.9364916731037085</c:v>
                </c:pt>
                <c:pt idx="8">
                  <c:v>2.0655911179772888</c:v>
                </c:pt>
                <c:pt idx="9">
                  <c:v>2.1946905628508695</c:v>
                </c:pt>
                <c:pt idx="10">
                  <c:v>2.3237900077244502</c:v>
                </c:pt>
                <c:pt idx="11">
                  <c:v>4.905778905196061</c:v>
                </c:pt>
              </c:numCache>
            </c:numRef>
          </c:xVal>
          <c:yVal>
            <c:numRef>
              <c:f>'28 days healing'!$I$32:$I$43</c:f>
              <c:numCache>
                <c:formatCode>General</c:formatCode>
                <c:ptCount val="12"/>
                <c:pt idx="0">
                  <c:v>0</c:v>
                </c:pt>
                <c:pt idx="1">
                  <c:v>14.314342971657601</c:v>
                </c:pt>
                <c:pt idx="2">
                  <c:v>14.314342971657601</c:v>
                </c:pt>
                <c:pt idx="3">
                  <c:v>14.314342971657601</c:v>
                </c:pt>
                <c:pt idx="4">
                  <c:v>14.314342971657601</c:v>
                </c:pt>
                <c:pt idx="5">
                  <c:v>28.628685943315201</c:v>
                </c:pt>
                <c:pt idx="6">
                  <c:v>42.9430289149728</c:v>
                </c:pt>
                <c:pt idx="7">
                  <c:v>42.9430289149728</c:v>
                </c:pt>
                <c:pt idx="8">
                  <c:v>42.9430289149728</c:v>
                </c:pt>
                <c:pt idx="9">
                  <c:v>42.9430289149728</c:v>
                </c:pt>
                <c:pt idx="10">
                  <c:v>42.9430289149728</c:v>
                </c:pt>
                <c:pt idx="11">
                  <c:v>85.886057829945599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E4DD-4186-8216-5DF251795C39}"/>
            </c:ext>
          </c:extLst>
        </c:ser>
        <c:ser>
          <c:idx val="2"/>
          <c:order val="2"/>
          <c:tx>
            <c:strRef>
              <c:f>'28 days healing'!$F$31</c:f>
              <c:strCache>
                <c:ptCount val="1"/>
                <c:pt idx="0">
                  <c:v>Prism 3-Unc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50133180227471563"/>
                  <c:y val="0.12037037037037036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'28 days healing'!$C$32:$C$43</c:f>
              <c:numCache>
                <c:formatCode>General</c:formatCode>
                <c:ptCount val="12"/>
                <c:pt idx="0">
                  <c:v>0</c:v>
                </c:pt>
                <c:pt idx="1">
                  <c:v>0.12909944487358055</c:v>
                </c:pt>
                <c:pt idx="2">
                  <c:v>0.5163977794943222</c:v>
                </c:pt>
                <c:pt idx="3">
                  <c:v>0.7745966692414834</c:v>
                </c:pt>
                <c:pt idx="4">
                  <c:v>1.0327955589886444</c:v>
                </c:pt>
                <c:pt idx="5">
                  <c:v>1.4200938936093861</c:v>
                </c:pt>
                <c:pt idx="6">
                  <c:v>1.8073922282301278</c:v>
                </c:pt>
                <c:pt idx="7">
                  <c:v>1.9364916731037085</c:v>
                </c:pt>
                <c:pt idx="8">
                  <c:v>2.0655911179772888</c:v>
                </c:pt>
                <c:pt idx="9">
                  <c:v>2.1946905628508695</c:v>
                </c:pt>
                <c:pt idx="10">
                  <c:v>2.3237900077244502</c:v>
                </c:pt>
                <c:pt idx="11">
                  <c:v>4.905778905196061</c:v>
                </c:pt>
              </c:numCache>
            </c:numRef>
          </c:xVal>
          <c:yVal>
            <c:numRef>
              <c:f>'28 days healing'!$J$32:$J$43</c:f>
              <c:numCache>
                <c:formatCode>General</c:formatCode>
                <c:ptCount val="12"/>
                <c:pt idx="0">
                  <c:v>0</c:v>
                </c:pt>
                <c:pt idx="1">
                  <c:v>28.628685943315201</c:v>
                </c:pt>
                <c:pt idx="2">
                  <c:v>28.628685943315201</c:v>
                </c:pt>
                <c:pt idx="3">
                  <c:v>28.628685943315201</c:v>
                </c:pt>
                <c:pt idx="4">
                  <c:v>28.628685943315201</c:v>
                </c:pt>
                <c:pt idx="5">
                  <c:v>42.9430289149728</c:v>
                </c:pt>
                <c:pt idx="6">
                  <c:v>42.9430289149728</c:v>
                </c:pt>
                <c:pt idx="7">
                  <c:v>42.9430289149728</c:v>
                </c:pt>
                <c:pt idx="8">
                  <c:v>57.257371886630402</c:v>
                </c:pt>
                <c:pt idx="9">
                  <c:v>57.257371886630402</c:v>
                </c:pt>
                <c:pt idx="10">
                  <c:v>57.257371886630402</c:v>
                </c:pt>
                <c:pt idx="11">
                  <c:v>85.886057829945599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E4DD-4186-8216-5DF251795C3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19041983"/>
        <c:axId val="719041151"/>
      </c:scatterChart>
      <c:valAx>
        <c:axId val="71904198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19041151"/>
        <c:crosses val="autoZero"/>
        <c:crossBetween val="midCat"/>
      </c:valAx>
      <c:valAx>
        <c:axId val="71904115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19041983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1"/>
          <c:order val="0"/>
          <c:tx>
            <c:strRef>
              <c:f>'28 days healing'!$D$51</c:f>
              <c:strCache>
                <c:ptCount val="1"/>
                <c:pt idx="0">
                  <c:v>Prism 1-Crac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2.7668197725284338E-2"/>
                  <c:y val="0.34722222222222221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accent2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'28 days healing'!$C$32:$C$43</c:f>
              <c:numCache>
                <c:formatCode>General</c:formatCode>
                <c:ptCount val="12"/>
                <c:pt idx="0">
                  <c:v>0</c:v>
                </c:pt>
                <c:pt idx="1">
                  <c:v>0.12909944487358055</c:v>
                </c:pt>
                <c:pt idx="2">
                  <c:v>0.5163977794943222</c:v>
                </c:pt>
                <c:pt idx="3">
                  <c:v>0.7745966692414834</c:v>
                </c:pt>
                <c:pt idx="4">
                  <c:v>1.0327955589886444</c:v>
                </c:pt>
                <c:pt idx="5">
                  <c:v>1.4200938936093861</c:v>
                </c:pt>
                <c:pt idx="6">
                  <c:v>1.8073922282301278</c:v>
                </c:pt>
                <c:pt idx="7">
                  <c:v>1.9364916731037085</c:v>
                </c:pt>
                <c:pt idx="8">
                  <c:v>2.0655911179772888</c:v>
                </c:pt>
                <c:pt idx="9">
                  <c:v>2.1946905628508695</c:v>
                </c:pt>
                <c:pt idx="10">
                  <c:v>2.3237900077244502</c:v>
                </c:pt>
                <c:pt idx="11">
                  <c:v>4.905778905196061</c:v>
                </c:pt>
              </c:numCache>
            </c:numRef>
          </c:xVal>
          <c:yVal>
            <c:numRef>
              <c:f>'28 days healing'!$H$52:$H$63</c:f>
              <c:numCache>
                <c:formatCode>General</c:formatCode>
                <c:ptCount val="12"/>
                <c:pt idx="0">
                  <c:v>0</c:v>
                </c:pt>
                <c:pt idx="1">
                  <c:v>28.628685943315201</c:v>
                </c:pt>
                <c:pt idx="2">
                  <c:v>28.628685943315201</c:v>
                </c:pt>
                <c:pt idx="3">
                  <c:v>28.628685943315201</c:v>
                </c:pt>
                <c:pt idx="4">
                  <c:v>28.628685943315201</c:v>
                </c:pt>
                <c:pt idx="5">
                  <c:v>42.9430289149728</c:v>
                </c:pt>
                <c:pt idx="6">
                  <c:v>42.9430289149728</c:v>
                </c:pt>
                <c:pt idx="7">
                  <c:v>42.9430289149728</c:v>
                </c:pt>
                <c:pt idx="8">
                  <c:v>42.9430289149728</c:v>
                </c:pt>
                <c:pt idx="9">
                  <c:v>42.9430289149728</c:v>
                </c:pt>
                <c:pt idx="10">
                  <c:v>57.257371886630402</c:v>
                </c:pt>
                <c:pt idx="11">
                  <c:v>85.886057829945599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EE0-43EA-A0D6-B2A39F74C6C1}"/>
            </c:ext>
          </c:extLst>
        </c:ser>
        <c:ser>
          <c:idx val="0"/>
          <c:order val="1"/>
          <c:tx>
            <c:strRef>
              <c:f>'28 days healing'!$E$51</c:f>
              <c:strCache>
                <c:ptCount val="1"/>
                <c:pt idx="0">
                  <c:v>Prism 2-Crac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15133180227471565"/>
                  <c:y val="9.2592592592592587E-3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rgbClr val="0070C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'28 days healing'!$C$32:$C$43</c:f>
              <c:numCache>
                <c:formatCode>General</c:formatCode>
                <c:ptCount val="12"/>
                <c:pt idx="0">
                  <c:v>0</c:v>
                </c:pt>
                <c:pt idx="1">
                  <c:v>0.12909944487358055</c:v>
                </c:pt>
                <c:pt idx="2">
                  <c:v>0.5163977794943222</c:v>
                </c:pt>
                <c:pt idx="3">
                  <c:v>0.7745966692414834</c:v>
                </c:pt>
                <c:pt idx="4">
                  <c:v>1.0327955589886444</c:v>
                </c:pt>
                <c:pt idx="5">
                  <c:v>1.4200938936093861</c:v>
                </c:pt>
                <c:pt idx="6">
                  <c:v>1.8073922282301278</c:v>
                </c:pt>
                <c:pt idx="7">
                  <c:v>1.9364916731037085</c:v>
                </c:pt>
                <c:pt idx="8">
                  <c:v>2.0655911179772888</c:v>
                </c:pt>
                <c:pt idx="9">
                  <c:v>2.1946905628508695</c:v>
                </c:pt>
                <c:pt idx="10">
                  <c:v>2.3237900077244502</c:v>
                </c:pt>
                <c:pt idx="11">
                  <c:v>4.905778905196061</c:v>
                </c:pt>
              </c:numCache>
            </c:numRef>
          </c:xVal>
          <c:yVal>
            <c:numRef>
              <c:f>'28 days healing'!$I$52:$I$63</c:f>
              <c:numCache>
                <c:formatCode>General</c:formatCode>
                <c:ptCount val="12"/>
                <c:pt idx="0">
                  <c:v>0</c:v>
                </c:pt>
                <c:pt idx="1">
                  <c:v>14.314342971657601</c:v>
                </c:pt>
                <c:pt idx="2">
                  <c:v>14.314342971657601</c:v>
                </c:pt>
                <c:pt idx="3">
                  <c:v>14.314342971657601</c:v>
                </c:pt>
                <c:pt idx="4">
                  <c:v>14.314342971657601</c:v>
                </c:pt>
                <c:pt idx="5">
                  <c:v>28.628685943315201</c:v>
                </c:pt>
                <c:pt idx="6">
                  <c:v>28.628685943315201</c:v>
                </c:pt>
                <c:pt idx="7">
                  <c:v>28.628685943315201</c:v>
                </c:pt>
                <c:pt idx="8">
                  <c:v>42.9430289149728</c:v>
                </c:pt>
                <c:pt idx="9">
                  <c:v>42.9430289149728</c:v>
                </c:pt>
                <c:pt idx="10">
                  <c:v>42.9430289149728</c:v>
                </c:pt>
                <c:pt idx="11">
                  <c:v>85.886057829945599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EE0-43EA-A0D6-B2A39F74C6C1}"/>
            </c:ext>
          </c:extLst>
        </c:ser>
        <c:ser>
          <c:idx val="2"/>
          <c:order val="2"/>
          <c:tx>
            <c:strRef>
              <c:f>'28 days healing'!$F$51</c:f>
              <c:strCache>
                <c:ptCount val="1"/>
                <c:pt idx="0">
                  <c:v>Prism 3-Crac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50133180227471563"/>
                  <c:y val="0.12037037037037036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'28 days healing'!$C$32:$C$43</c:f>
              <c:numCache>
                <c:formatCode>General</c:formatCode>
                <c:ptCount val="12"/>
                <c:pt idx="0">
                  <c:v>0</c:v>
                </c:pt>
                <c:pt idx="1">
                  <c:v>0.12909944487358055</c:v>
                </c:pt>
                <c:pt idx="2">
                  <c:v>0.5163977794943222</c:v>
                </c:pt>
                <c:pt idx="3">
                  <c:v>0.7745966692414834</c:v>
                </c:pt>
                <c:pt idx="4">
                  <c:v>1.0327955589886444</c:v>
                </c:pt>
                <c:pt idx="5">
                  <c:v>1.4200938936093861</c:v>
                </c:pt>
                <c:pt idx="6">
                  <c:v>1.8073922282301278</c:v>
                </c:pt>
                <c:pt idx="7">
                  <c:v>1.9364916731037085</c:v>
                </c:pt>
                <c:pt idx="8">
                  <c:v>2.0655911179772888</c:v>
                </c:pt>
                <c:pt idx="9">
                  <c:v>2.1946905628508695</c:v>
                </c:pt>
                <c:pt idx="10">
                  <c:v>2.3237900077244502</c:v>
                </c:pt>
                <c:pt idx="11">
                  <c:v>4.905778905196061</c:v>
                </c:pt>
              </c:numCache>
            </c:numRef>
          </c:xVal>
          <c:yVal>
            <c:numRef>
              <c:f>'28 days healing'!$J$52:$J$63</c:f>
              <c:numCache>
                <c:formatCode>General</c:formatCode>
                <c:ptCount val="12"/>
                <c:pt idx="0">
                  <c:v>0</c:v>
                </c:pt>
                <c:pt idx="1">
                  <c:v>14.314342971657601</c:v>
                </c:pt>
                <c:pt idx="2">
                  <c:v>14.314342971657601</c:v>
                </c:pt>
                <c:pt idx="3">
                  <c:v>28.628685943315201</c:v>
                </c:pt>
                <c:pt idx="4">
                  <c:v>28.628685943315201</c:v>
                </c:pt>
                <c:pt idx="5">
                  <c:v>42.9430289149728</c:v>
                </c:pt>
                <c:pt idx="6">
                  <c:v>42.9430289149728</c:v>
                </c:pt>
                <c:pt idx="7">
                  <c:v>42.9430289149728</c:v>
                </c:pt>
                <c:pt idx="8">
                  <c:v>42.9430289149728</c:v>
                </c:pt>
                <c:pt idx="9">
                  <c:v>42.9430289149728</c:v>
                </c:pt>
                <c:pt idx="10">
                  <c:v>57.257371886630402</c:v>
                </c:pt>
                <c:pt idx="11">
                  <c:v>85.886057829945599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1EE0-43EA-A0D6-B2A39F74C6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19041983"/>
        <c:axId val="719041151"/>
      </c:scatterChart>
      <c:valAx>
        <c:axId val="71904198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19041151"/>
        <c:crosses val="autoZero"/>
        <c:crossBetween val="midCat"/>
      </c:valAx>
      <c:valAx>
        <c:axId val="71904115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19041983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1"/>
          <c:order val="0"/>
          <c:tx>
            <c:strRef>
              <c:f>'28 days healing'!$H$71</c:f>
              <c:strCache>
                <c:ptCount val="1"/>
                <c:pt idx="0">
                  <c:v>Prism 1-Crac-Ad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1.2322427286286563E-2"/>
                  <c:y val="0.15447282870152149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accent2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'28 days healing'!$C$32:$C$43</c:f>
              <c:numCache>
                <c:formatCode>General</c:formatCode>
                <c:ptCount val="12"/>
                <c:pt idx="0">
                  <c:v>0</c:v>
                </c:pt>
                <c:pt idx="1">
                  <c:v>0.12909944487358055</c:v>
                </c:pt>
                <c:pt idx="2">
                  <c:v>0.5163977794943222</c:v>
                </c:pt>
                <c:pt idx="3">
                  <c:v>0.7745966692414834</c:v>
                </c:pt>
                <c:pt idx="4">
                  <c:v>1.0327955589886444</c:v>
                </c:pt>
                <c:pt idx="5">
                  <c:v>1.4200938936093861</c:v>
                </c:pt>
                <c:pt idx="6">
                  <c:v>1.8073922282301278</c:v>
                </c:pt>
                <c:pt idx="7">
                  <c:v>1.9364916731037085</c:v>
                </c:pt>
                <c:pt idx="8">
                  <c:v>2.0655911179772888</c:v>
                </c:pt>
                <c:pt idx="9">
                  <c:v>2.1946905628508695</c:v>
                </c:pt>
                <c:pt idx="10">
                  <c:v>2.3237900077244502</c:v>
                </c:pt>
                <c:pt idx="11">
                  <c:v>4.905778905196061</c:v>
                </c:pt>
              </c:numCache>
            </c:numRef>
          </c:xVal>
          <c:yVal>
            <c:numRef>
              <c:f>'28 days healing'!$H$72:$H$83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14.314342971657601</c:v>
                </c:pt>
                <c:pt idx="3">
                  <c:v>14.314342971657601</c:v>
                </c:pt>
                <c:pt idx="4">
                  <c:v>14.314342971657601</c:v>
                </c:pt>
                <c:pt idx="5">
                  <c:v>28.628685943315201</c:v>
                </c:pt>
                <c:pt idx="6">
                  <c:v>42.9430289149728</c:v>
                </c:pt>
                <c:pt idx="7">
                  <c:v>42.9430289149728</c:v>
                </c:pt>
                <c:pt idx="8">
                  <c:v>42.9430289149728</c:v>
                </c:pt>
                <c:pt idx="9">
                  <c:v>42.9430289149728</c:v>
                </c:pt>
                <c:pt idx="10">
                  <c:v>42.9430289149728</c:v>
                </c:pt>
                <c:pt idx="11">
                  <c:v>45.805897509304323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52E-4BC7-8E35-6F06BC00F094}"/>
            </c:ext>
          </c:extLst>
        </c:ser>
        <c:ser>
          <c:idx val="0"/>
          <c:order val="1"/>
          <c:tx>
            <c:strRef>
              <c:f>'28 days healing'!$I$71</c:f>
              <c:strCache>
                <c:ptCount val="1"/>
                <c:pt idx="0">
                  <c:v>Prism 2-Crac-Ad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15133180227471565"/>
                  <c:y val="9.2592592592592587E-3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rgbClr val="0070C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'28 days healing'!$C$32:$C$43</c:f>
              <c:numCache>
                <c:formatCode>General</c:formatCode>
                <c:ptCount val="12"/>
                <c:pt idx="0">
                  <c:v>0</c:v>
                </c:pt>
                <c:pt idx="1">
                  <c:v>0.12909944487358055</c:v>
                </c:pt>
                <c:pt idx="2">
                  <c:v>0.5163977794943222</c:v>
                </c:pt>
                <c:pt idx="3">
                  <c:v>0.7745966692414834</c:v>
                </c:pt>
                <c:pt idx="4">
                  <c:v>1.0327955589886444</c:v>
                </c:pt>
                <c:pt idx="5">
                  <c:v>1.4200938936093861</c:v>
                </c:pt>
                <c:pt idx="6">
                  <c:v>1.8073922282301278</c:v>
                </c:pt>
                <c:pt idx="7">
                  <c:v>1.9364916731037085</c:v>
                </c:pt>
                <c:pt idx="8">
                  <c:v>2.0655911179772888</c:v>
                </c:pt>
                <c:pt idx="9">
                  <c:v>2.1946905628508695</c:v>
                </c:pt>
                <c:pt idx="10">
                  <c:v>2.3237900077244502</c:v>
                </c:pt>
                <c:pt idx="11">
                  <c:v>4.905778905196061</c:v>
                </c:pt>
              </c:numCache>
            </c:numRef>
          </c:xVal>
          <c:yVal>
            <c:numRef>
              <c:f>'28 days healing'!$I$72:$I$83</c:f>
              <c:numCache>
                <c:formatCode>General</c:formatCode>
                <c:ptCount val="12"/>
                <c:pt idx="0">
                  <c:v>0</c:v>
                </c:pt>
                <c:pt idx="1">
                  <c:v>14.314342971657601</c:v>
                </c:pt>
                <c:pt idx="2">
                  <c:v>28.628685943315201</c:v>
                </c:pt>
                <c:pt idx="3">
                  <c:v>28.628685943315201</c:v>
                </c:pt>
                <c:pt idx="4">
                  <c:v>28.628685943315201</c:v>
                </c:pt>
                <c:pt idx="5">
                  <c:v>42.9430289149728</c:v>
                </c:pt>
                <c:pt idx="6">
                  <c:v>57.257371886630402</c:v>
                </c:pt>
                <c:pt idx="7">
                  <c:v>57.257371886630402</c:v>
                </c:pt>
                <c:pt idx="8">
                  <c:v>57.257371886630402</c:v>
                </c:pt>
                <c:pt idx="9">
                  <c:v>57.257371886630402</c:v>
                </c:pt>
                <c:pt idx="10">
                  <c:v>71.571714858288004</c:v>
                </c:pt>
                <c:pt idx="11">
                  <c:v>114.5147437732608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52E-4BC7-8E35-6F06BC00F094}"/>
            </c:ext>
          </c:extLst>
        </c:ser>
        <c:ser>
          <c:idx val="2"/>
          <c:order val="2"/>
          <c:tx>
            <c:strRef>
              <c:f>'28 days healing'!$J$71</c:f>
              <c:strCache>
                <c:ptCount val="1"/>
                <c:pt idx="0">
                  <c:v>Prism 3-Crac-Ad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50133180227471563"/>
                  <c:y val="0.12037037037037036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'28 days healing'!$C$32:$C$43</c:f>
              <c:numCache>
                <c:formatCode>General</c:formatCode>
                <c:ptCount val="12"/>
                <c:pt idx="0">
                  <c:v>0</c:v>
                </c:pt>
                <c:pt idx="1">
                  <c:v>0.12909944487358055</c:v>
                </c:pt>
                <c:pt idx="2">
                  <c:v>0.5163977794943222</c:v>
                </c:pt>
                <c:pt idx="3">
                  <c:v>0.7745966692414834</c:v>
                </c:pt>
                <c:pt idx="4">
                  <c:v>1.0327955589886444</c:v>
                </c:pt>
                <c:pt idx="5">
                  <c:v>1.4200938936093861</c:v>
                </c:pt>
                <c:pt idx="6">
                  <c:v>1.8073922282301278</c:v>
                </c:pt>
                <c:pt idx="7">
                  <c:v>1.9364916731037085</c:v>
                </c:pt>
                <c:pt idx="8">
                  <c:v>2.0655911179772888</c:v>
                </c:pt>
                <c:pt idx="9">
                  <c:v>2.1946905628508695</c:v>
                </c:pt>
                <c:pt idx="10">
                  <c:v>2.3237900077244502</c:v>
                </c:pt>
                <c:pt idx="11">
                  <c:v>4.905778905196061</c:v>
                </c:pt>
              </c:numCache>
            </c:numRef>
          </c:xVal>
          <c:yVal>
            <c:numRef>
              <c:f>'28 days healing'!$J$72:$J$83</c:f>
              <c:numCache>
                <c:formatCode>General</c:formatCode>
                <c:ptCount val="12"/>
                <c:pt idx="0">
                  <c:v>0</c:v>
                </c:pt>
                <c:pt idx="1">
                  <c:v>14.314342971657601</c:v>
                </c:pt>
                <c:pt idx="2">
                  <c:v>14.314342971657601</c:v>
                </c:pt>
                <c:pt idx="3">
                  <c:v>14.314342971657601</c:v>
                </c:pt>
                <c:pt idx="4">
                  <c:v>14.314342971657601</c:v>
                </c:pt>
                <c:pt idx="5">
                  <c:v>28.628685943315201</c:v>
                </c:pt>
                <c:pt idx="6">
                  <c:v>42.9430289149728</c:v>
                </c:pt>
                <c:pt idx="7">
                  <c:v>42.9430289149728</c:v>
                </c:pt>
                <c:pt idx="8">
                  <c:v>57.257371886630402</c:v>
                </c:pt>
                <c:pt idx="9">
                  <c:v>57.257371886630402</c:v>
                </c:pt>
                <c:pt idx="10">
                  <c:v>57.257371886630402</c:v>
                </c:pt>
                <c:pt idx="11">
                  <c:v>100.20040080160321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D52E-4BC7-8E35-6F06BC00F09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19041983"/>
        <c:axId val="719041151"/>
      </c:scatterChart>
      <c:valAx>
        <c:axId val="71904198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19041151"/>
        <c:crosses val="autoZero"/>
        <c:crossBetween val="midCat"/>
      </c:valAx>
      <c:valAx>
        <c:axId val="71904115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19041983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1"/>
          <c:order val="0"/>
          <c:tx>
            <c:strRef>
              <c:f>'28 days healing'!$H$91</c:f>
              <c:strCache>
                <c:ptCount val="1"/>
                <c:pt idx="0">
                  <c:v>Prism 4-Crac-Ad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2.7668197725284338E-2"/>
                  <c:y val="0.34722222222222221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accent2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'28 days healing'!$C$32:$C$43</c:f>
              <c:numCache>
                <c:formatCode>General</c:formatCode>
                <c:ptCount val="12"/>
                <c:pt idx="0">
                  <c:v>0</c:v>
                </c:pt>
                <c:pt idx="1">
                  <c:v>0.12909944487358055</c:v>
                </c:pt>
                <c:pt idx="2">
                  <c:v>0.5163977794943222</c:v>
                </c:pt>
                <c:pt idx="3">
                  <c:v>0.7745966692414834</c:v>
                </c:pt>
                <c:pt idx="4">
                  <c:v>1.0327955589886444</c:v>
                </c:pt>
                <c:pt idx="5">
                  <c:v>1.4200938936093861</c:v>
                </c:pt>
                <c:pt idx="6">
                  <c:v>1.8073922282301278</c:v>
                </c:pt>
                <c:pt idx="7">
                  <c:v>1.9364916731037085</c:v>
                </c:pt>
                <c:pt idx="8">
                  <c:v>2.0655911179772888</c:v>
                </c:pt>
                <c:pt idx="9">
                  <c:v>2.1946905628508695</c:v>
                </c:pt>
                <c:pt idx="10">
                  <c:v>2.3237900077244502</c:v>
                </c:pt>
                <c:pt idx="11">
                  <c:v>4.905778905196061</c:v>
                </c:pt>
              </c:numCache>
            </c:numRef>
          </c:xVal>
          <c:yVal>
            <c:numRef>
              <c:f>'28 days healing'!$H$92:$H$103</c:f>
              <c:numCache>
                <c:formatCode>General</c:formatCode>
                <c:ptCount val="12"/>
                <c:pt idx="0">
                  <c:v>0</c:v>
                </c:pt>
                <c:pt idx="1">
                  <c:v>28.628685943315201</c:v>
                </c:pt>
                <c:pt idx="2">
                  <c:v>28.628685943315201</c:v>
                </c:pt>
                <c:pt idx="3">
                  <c:v>28.628685943315201</c:v>
                </c:pt>
                <c:pt idx="4">
                  <c:v>28.628685943315201</c:v>
                </c:pt>
                <c:pt idx="5">
                  <c:v>57.257371886630402</c:v>
                </c:pt>
                <c:pt idx="6">
                  <c:v>71.571714858288004</c:v>
                </c:pt>
                <c:pt idx="7">
                  <c:v>71.571714858288004</c:v>
                </c:pt>
                <c:pt idx="8">
                  <c:v>85.886057829945599</c:v>
                </c:pt>
                <c:pt idx="9">
                  <c:v>85.886057829945599</c:v>
                </c:pt>
                <c:pt idx="10">
                  <c:v>100.20040080160321</c:v>
                </c:pt>
                <c:pt idx="11">
                  <c:v>143.14342971657601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816-4C64-8771-B01801A28E2F}"/>
            </c:ext>
          </c:extLst>
        </c:ser>
        <c:ser>
          <c:idx val="0"/>
          <c:order val="1"/>
          <c:tx>
            <c:strRef>
              <c:f>'28 days healing'!$I$91</c:f>
              <c:strCache>
                <c:ptCount val="1"/>
                <c:pt idx="0">
                  <c:v>Prism 5-Crac-Ad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15133180227471565"/>
                  <c:y val="9.2592592592592587E-3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rgbClr val="0070C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'28 days healing'!$C$32:$C$43</c:f>
              <c:numCache>
                <c:formatCode>General</c:formatCode>
                <c:ptCount val="12"/>
                <c:pt idx="0">
                  <c:v>0</c:v>
                </c:pt>
                <c:pt idx="1">
                  <c:v>0.12909944487358055</c:v>
                </c:pt>
                <c:pt idx="2">
                  <c:v>0.5163977794943222</c:v>
                </c:pt>
                <c:pt idx="3">
                  <c:v>0.7745966692414834</c:v>
                </c:pt>
                <c:pt idx="4">
                  <c:v>1.0327955589886444</c:v>
                </c:pt>
                <c:pt idx="5">
                  <c:v>1.4200938936093861</c:v>
                </c:pt>
                <c:pt idx="6">
                  <c:v>1.8073922282301278</c:v>
                </c:pt>
                <c:pt idx="7">
                  <c:v>1.9364916731037085</c:v>
                </c:pt>
                <c:pt idx="8">
                  <c:v>2.0655911179772888</c:v>
                </c:pt>
                <c:pt idx="9">
                  <c:v>2.1946905628508695</c:v>
                </c:pt>
                <c:pt idx="10">
                  <c:v>2.3237900077244502</c:v>
                </c:pt>
                <c:pt idx="11">
                  <c:v>4.905778905196061</c:v>
                </c:pt>
              </c:numCache>
            </c:numRef>
          </c:xVal>
          <c:yVal>
            <c:numRef>
              <c:f>'28 days healing'!$I$92:$I$103</c:f>
              <c:numCache>
                <c:formatCode>General</c:formatCode>
                <c:ptCount val="12"/>
                <c:pt idx="0">
                  <c:v>0</c:v>
                </c:pt>
                <c:pt idx="1">
                  <c:v>42.9430289149728</c:v>
                </c:pt>
                <c:pt idx="2">
                  <c:v>42.9430289149728</c:v>
                </c:pt>
                <c:pt idx="3">
                  <c:v>42.9430289149728</c:v>
                </c:pt>
                <c:pt idx="4">
                  <c:v>42.9430289149728</c:v>
                </c:pt>
                <c:pt idx="5">
                  <c:v>71.571714858288004</c:v>
                </c:pt>
                <c:pt idx="6">
                  <c:v>85.886057829945599</c:v>
                </c:pt>
                <c:pt idx="7">
                  <c:v>85.886057829945599</c:v>
                </c:pt>
                <c:pt idx="8">
                  <c:v>100.20040080160321</c:v>
                </c:pt>
                <c:pt idx="9">
                  <c:v>100.20040080160321</c:v>
                </c:pt>
                <c:pt idx="10">
                  <c:v>114.5147437732608</c:v>
                </c:pt>
                <c:pt idx="11">
                  <c:v>171.7721156598912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816-4C64-8771-B01801A28E2F}"/>
            </c:ext>
          </c:extLst>
        </c:ser>
        <c:ser>
          <c:idx val="2"/>
          <c:order val="2"/>
          <c:tx>
            <c:strRef>
              <c:f>'28 days healing'!$J$91</c:f>
              <c:strCache>
                <c:ptCount val="1"/>
                <c:pt idx="0">
                  <c:v>Prism 6-Crac-Ad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50133180227471563"/>
                  <c:y val="0.12037037037037036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'28 days healing'!$C$32:$C$43</c:f>
              <c:numCache>
                <c:formatCode>General</c:formatCode>
                <c:ptCount val="12"/>
                <c:pt idx="0">
                  <c:v>0</c:v>
                </c:pt>
                <c:pt idx="1">
                  <c:v>0.12909944487358055</c:v>
                </c:pt>
                <c:pt idx="2">
                  <c:v>0.5163977794943222</c:v>
                </c:pt>
                <c:pt idx="3">
                  <c:v>0.7745966692414834</c:v>
                </c:pt>
                <c:pt idx="4">
                  <c:v>1.0327955589886444</c:v>
                </c:pt>
                <c:pt idx="5">
                  <c:v>1.4200938936093861</c:v>
                </c:pt>
                <c:pt idx="6">
                  <c:v>1.8073922282301278</c:v>
                </c:pt>
                <c:pt idx="7">
                  <c:v>1.9364916731037085</c:v>
                </c:pt>
                <c:pt idx="8">
                  <c:v>2.0655911179772888</c:v>
                </c:pt>
                <c:pt idx="9">
                  <c:v>2.1946905628508695</c:v>
                </c:pt>
                <c:pt idx="10">
                  <c:v>2.3237900077244502</c:v>
                </c:pt>
                <c:pt idx="11">
                  <c:v>4.905778905196061</c:v>
                </c:pt>
              </c:numCache>
            </c:numRef>
          </c:xVal>
          <c:yVal>
            <c:numRef>
              <c:f>'28 days healing'!$J$92:$J$103</c:f>
              <c:numCache>
                <c:formatCode>General</c:formatCode>
                <c:ptCount val="12"/>
                <c:pt idx="0">
                  <c:v>0</c:v>
                </c:pt>
                <c:pt idx="1">
                  <c:v>28.628685943315201</c:v>
                </c:pt>
                <c:pt idx="2">
                  <c:v>42.9430289149728</c:v>
                </c:pt>
                <c:pt idx="3">
                  <c:v>42.9430289149728</c:v>
                </c:pt>
                <c:pt idx="4">
                  <c:v>42.9430289149728</c:v>
                </c:pt>
                <c:pt idx="5">
                  <c:v>71.571714858288004</c:v>
                </c:pt>
                <c:pt idx="6">
                  <c:v>85.886057829945599</c:v>
                </c:pt>
                <c:pt idx="7">
                  <c:v>85.886057829945599</c:v>
                </c:pt>
                <c:pt idx="8">
                  <c:v>85.886057829945599</c:v>
                </c:pt>
                <c:pt idx="9">
                  <c:v>85.886057829945599</c:v>
                </c:pt>
                <c:pt idx="10">
                  <c:v>100.20040080160321</c:v>
                </c:pt>
                <c:pt idx="11">
                  <c:v>143.14342971657601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4816-4C64-8771-B01801A28E2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19041983"/>
        <c:axId val="719041151"/>
      </c:scatterChart>
      <c:valAx>
        <c:axId val="71904198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19041151"/>
        <c:crosses val="autoZero"/>
        <c:crossBetween val="midCat"/>
      </c:valAx>
      <c:valAx>
        <c:axId val="71904115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19041983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.xml"/><Relationship Id="rId2" Type="http://schemas.openxmlformats.org/officeDocument/2006/relationships/chart" Target="../charts/chart7.xml"/><Relationship Id="rId1" Type="http://schemas.openxmlformats.org/officeDocument/2006/relationships/chart" Target="../charts/chart6.xml"/><Relationship Id="rId5" Type="http://schemas.openxmlformats.org/officeDocument/2006/relationships/chart" Target="../charts/chart10.xml"/><Relationship Id="rId4" Type="http://schemas.openxmlformats.org/officeDocument/2006/relationships/chart" Target="../charts/chart9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3.xml"/><Relationship Id="rId2" Type="http://schemas.openxmlformats.org/officeDocument/2006/relationships/chart" Target="../charts/chart12.xml"/><Relationship Id="rId1" Type="http://schemas.openxmlformats.org/officeDocument/2006/relationships/chart" Target="../charts/chart11.xml"/><Relationship Id="rId5" Type="http://schemas.openxmlformats.org/officeDocument/2006/relationships/chart" Target="../charts/chart15.xml"/><Relationship Id="rId4" Type="http://schemas.openxmlformats.org/officeDocument/2006/relationships/chart" Target="../charts/chart14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8.xml"/><Relationship Id="rId2" Type="http://schemas.openxmlformats.org/officeDocument/2006/relationships/chart" Target="../charts/chart17.xml"/><Relationship Id="rId1" Type="http://schemas.openxmlformats.org/officeDocument/2006/relationships/chart" Target="../charts/chart16.xml"/><Relationship Id="rId6" Type="http://schemas.openxmlformats.org/officeDocument/2006/relationships/chart" Target="../charts/chart21.xml"/><Relationship Id="rId5" Type="http://schemas.openxmlformats.org/officeDocument/2006/relationships/chart" Target="../charts/chart20.xml"/><Relationship Id="rId4" Type="http://schemas.openxmlformats.org/officeDocument/2006/relationships/chart" Target="../charts/chart1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441839</xdr:colOff>
      <xdr:row>29</xdr:row>
      <xdr:rowOff>168143</xdr:rowOff>
    </xdr:from>
    <xdr:to>
      <xdr:col>24</xdr:col>
      <xdr:colOff>219454</xdr:colOff>
      <xdr:row>44</xdr:row>
      <xdr:rowOff>112428</xdr:rowOff>
    </xdr:to>
    <xdr:graphicFrame macro="">
      <xdr:nvGraphicFramePr>
        <xdr:cNvPr id="6" name="Gráfico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49480</xdr:colOff>
      <xdr:row>49</xdr:row>
      <xdr:rowOff>0</xdr:rowOff>
    </xdr:from>
    <xdr:to>
      <xdr:col>24</xdr:col>
      <xdr:colOff>467496</xdr:colOff>
      <xdr:row>63</xdr:row>
      <xdr:rowOff>125714</xdr:rowOff>
    </xdr:to>
    <xdr:graphicFrame macro="">
      <xdr:nvGraphicFramePr>
        <xdr:cNvPr id="7" name="Gráfico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11</xdr:col>
      <xdr:colOff>230909</xdr:colOff>
      <xdr:row>69</xdr:row>
      <xdr:rowOff>90714</xdr:rowOff>
    </xdr:from>
    <xdr:to>
      <xdr:col>20</xdr:col>
      <xdr:colOff>33903</xdr:colOff>
      <xdr:row>84</xdr:row>
      <xdr:rowOff>30236</xdr:rowOff>
    </xdr:to>
    <xdr:graphicFrame macro="">
      <xdr:nvGraphicFramePr>
        <xdr:cNvPr id="9" name="Gráfico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14</xdr:col>
      <xdr:colOff>321623</xdr:colOff>
      <xdr:row>90</xdr:row>
      <xdr:rowOff>74220</xdr:rowOff>
    </xdr:from>
    <xdr:to>
      <xdr:col>23</xdr:col>
      <xdr:colOff>108763</xdr:colOff>
      <xdr:row>105</xdr:row>
      <xdr:rowOff>14381</xdr:rowOff>
    </xdr:to>
    <xdr:graphicFrame macro="">
      <xdr:nvGraphicFramePr>
        <xdr:cNvPr id="10" name="Gráfico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21</xdr:col>
      <xdr:colOff>0</xdr:colOff>
      <xdr:row>89</xdr:row>
      <xdr:rowOff>164934</xdr:rowOff>
    </xdr:from>
    <xdr:to>
      <xdr:col>21</xdr:col>
      <xdr:colOff>9163</xdr:colOff>
      <xdr:row>104</xdr:row>
      <xdr:rowOff>104457</xdr:rowOff>
    </xdr:to>
    <xdr:graphicFrame macro="">
      <xdr:nvGraphicFramePr>
        <xdr:cNvPr id="17" name="Gráfico 16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523492</xdr:colOff>
      <xdr:row>31</xdr:row>
      <xdr:rowOff>15653</xdr:rowOff>
    </xdr:from>
    <xdr:to>
      <xdr:col>21</xdr:col>
      <xdr:colOff>218692</xdr:colOff>
      <xdr:row>40</xdr:row>
      <xdr:rowOff>177457</xdr:rowOff>
    </xdr:to>
    <xdr:graphicFrame macro="">
      <xdr:nvGraphicFramePr>
        <xdr:cNvPr id="7" name="Gráfico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157485</xdr:colOff>
      <xdr:row>49</xdr:row>
      <xdr:rowOff>59094</xdr:rowOff>
    </xdr:from>
    <xdr:to>
      <xdr:col>20</xdr:col>
      <xdr:colOff>482527</xdr:colOff>
      <xdr:row>59</xdr:row>
      <xdr:rowOff>40808</xdr:rowOff>
    </xdr:to>
    <xdr:graphicFrame macro="">
      <xdr:nvGraphicFramePr>
        <xdr:cNvPr id="9" name="Gráfico 8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12</xdr:col>
      <xdr:colOff>0</xdr:colOff>
      <xdr:row>70</xdr:row>
      <xdr:rowOff>0</xdr:rowOff>
    </xdr:from>
    <xdr:to>
      <xdr:col>20</xdr:col>
      <xdr:colOff>58796</xdr:colOff>
      <xdr:row>82</xdr:row>
      <xdr:rowOff>94074</xdr:rowOff>
    </xdr:to>
    <xdr:graphicFrame macro="">
      <xdr:nvGraphicFramePr>
        <xdr:cNvPr id="10" name="Gráfico 9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12</xdr:col>
      <xdr:colOff>0</xdr:colOff>
      <xdr:row>89</xdr:row>
      <xdr:rowOff>0</xdr:rowOff>
    </xdr:from>
    <xdr:to>
      <xdr:col>19</xdr:col>
      <xdr:colOff>304800</xdr:colOff>
      <xdr:row>98</xdr:row>
      <xdr:rowOff>165100</xdr:rowOff>
    </xdr:to>
    <xdr:graphicFrame macro="">
      <xdr:nvGraphicFramePr>
        <xdr:cNvPr id="11" name="Gráfico 10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21</xdr:col>
      <xdr:colOff>0</xdr:colOff>
      <xdr:row>89</xdr:row>
      <xdr:rowOff>164934</xdr:rowOff>
    </xdr:from>
    <xdr:to>
      <xdr:col>21</xdr:col>
      <xdr:colOff>9163</xdr:colOff>
      <xdr:row>104</xdr:row>
      <xdr:rowOff>104457</xdr:rowOff>
    </xdr:to>
    <xdr:graphicFrame macro="">
      <xdr:nvGraphicFramePr>
        <xdr:cNvPr id="15" name="Gráfico 14">
          <a:extLst>
            <a:ext uri="{FF2B5EF4-FFF2-40B4-BE49-F238E27FC236}">
              <a16:creationId xmlns:a16="http://schemas.microsoft.com/office/drawing/2014/main" id="{00000000-0008-0000-0100-00000F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0</xdr:colOff>
      <xdr:row>30</xdr:row>
      <xdr:rowOff>0</xdr:rowOff>
    </xdr:from>
    <xdr:to>
      <xdr:col>20</xdr:col>
      <xdr:colOff>55563</xdr:colOff>
      <xdr:row>43</xdr:row>
      <xdr:rowOff>150812</xdr:rowOff>
    </xdr:to>
    <xdr:graphicFrame macro="">
      <xdr:nvGraphicFramePr>
        <xdr:cNvPr id="6" name="Gráfico 5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49</xdr:row>
      <xdr:rowOff>0</xdr:rowOff>
    </xdr:from>
    <xdr:to>
      <xdr:col>19</xdr:col>
      <xdr:colOff>303976</xdr:colOff>
      <xdr:row>59</xdr:row>
      <xdr:rowOff>0</xdr:rowOff>
    </xdr:to>
    <xdr:graphicFrame macro="">
      <xdr:nvGraphicFramePr>
        <xdr:cNvPr id="7" name="Gráfico 6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12</xdr:col>
      <xdr:colOff>0</xdr:colOff>
      <xdr:row>68</xdr:row>
      <xdr:rowOff>0</xdr:rowOff>
    </xdr:from>
    <xdr:to>
      <xdr:col>20</xdr:col>
      <xdr:colOff>87313</xdr:colOff>
      <xdr:row>78</xdr:row>
      <xdr:rowOff>142875</xdr:rowOff>
    </xdr:to>
    <xdr:graphicFrame macro="">
      <xdr:nvGraphicFramePr>
        <xdr:cNvPr id="8" name="Gráfico 7">
          <a:extLst>
            <a:ext uri="{FF2B5EF4-FFF2-40B4-BE49-F238E27FC236}">
              <a16:creationId xmlns:a16="http://schemas.microsoft.com/office/drawing/2014/main" id="{00000000-0008-0000-02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12</xdr:col>
      <xdr:colOff>0</xdr:colOff>
      <xdr:row>87</xdr:row>
      <xdr:rowOff>0</xdr:rowOff>
    </xdr:from>
    <xdr:to>
      <xdr:col>20</xdr:col>
      <xdr:colOff>309563</xdr:colOff>
      <xdr:row>98</xdr:row>
      <xdr:rowOff>150813</xdr:rowOff>
    </xdr:to>
    <xdr:graphicFrame macro="">
      <xdr:nvGraphicFramePr>
        <xdr:cNvPr id="9" name="Gráfico 8">
          <a:extLst>
            <a:ext uri="{FF2B5EF4-FFF2-40B4-BE49-F238E27FC236}">
              <a16:creationId xmlns:a16="http://schemas.microsoft.com/office/drawing/2014/main" id="{00000000-0008-0000-02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21</xdr:col>
      <xdr:colOff>0</xdr:colOff>
      <xdr:row>86</xdr:row>
      <xdr:rowOff>164934</xdr:rowOff>
    </xdr:from>
    <xdr:to>
      <xdr:col>21</xdr:col>
      <xdr:colOff>9163</xdr:colOff>
      <xdr:row>100</xdr:row>
      <xdr:rowOff>104457</xdr:rowOff>
    </xdr:to>
    <xdr:graphicFrame macro="">
      <xdr:nvGraphicFramePr>
        <xdr:cNvPr id="17" name="Gráfico 16">
          <a:extLst>
            <a:ext uri="{FF2B5EF4-FFF2-40B4-BE49-F238E27FC236}">
              <a16:creationId xmlns:a16="http://schemas.microsoft.com/office/drawing/2014/main" id="{00000000-0008-0000-0200-000011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0</xdr:colOff>
      <xdr:row>68</xdr:row>
      <xdr:rowOff>167571</xdr:rowOff>
    </xdr:from>
    <xdr:to>
      <xdr:col>21</xdr:col>
      <xdr:colOff>23284</xdr:colOff>
      <xdr:row>83</xdr:row>
      <xdr:rowOff>87138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21</xdr:col>
      <xdr:colOff>0</xdr:colOff>
      <xdr:row>88</xdr:row>
      <xdr:rowOff>1</xdr:rowOff>
    </xdr:from>
    <xdr:to>
      <xdr:col>21</xdr:col>
      <xdr:colOff>287867</xdr:colOff>
      <xdr:row>99</xdr:row>
      <xdr:rowOff>183091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12</xdr:col>
      <xdr:colOff>0</xdr:colOff>
      <xdr:row>30</xdr:row>
      <xdr:rowOff>97014</xdr:rowOff>
    </xdr:from>
    <xdr:to>
      <xdr:col>20</xdr:col>
      <xdr:colOff>76730</xdr:colOff>
      <xdr:row>44</xdr:row>
      <xdr:rowOff>12348</xdr:rowOff>
    </xdr:to>
    <xdr:graphicFrame macro="">
      <xdr:nvGraphicFramePr>
        <xdr:cNvPr id="6" name="Gráfico 5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12</xdr:col>
      <xdr:colOff>0</xdr:colOff>
      <xdr:row>50</xdr:row>
      <xdr:rowOff>0</xdr:rowOff>
    </xdr:from>
    <xdr:to>
      <xdr:col>20</xdr:col>
      <xdr:colOff>76730</xdr:colOff>
      <xdr:row>63</xdr:row>
      <xdr:rowOff>100541</xdr:rowOff>
    </xdr:to>
    <xdr:graphicFrame macro="">
      <xdr:nvGraphicFramePr>
        <xdr:cNvPr id="7" name="Gráfico 6">
          <a:extLst>
            <a:ext uri="{FF2B5EF4-FFF2-40B4-BE49-F238E27FC236}">
              <a16:creationId xmlns:a16="http://schemas.microsoft.com/office/drawing/2014/main" id="{00000000-0008-0000-03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12</xdr:col>
      <xdr:colOff>0</xdr:colOff>
      <xdr:row>68</xdr:row>
      <xdr:rowOff>0</xdr:rowOff>
    </xdr:from>
    <xdr:to>
      <xdr:col>20</xdr:col>
      <xdr:colOff>502709</xdr:colOff>
      <xdr:row>81</xdr:row>
      <xdr:rowOff>141111</xdr:rowOff>
    </xdr:to>
    <xdr:graphicFrame macro="">
      <xdr:nvGraphicFramePr>
        <xdr:cNvPr id="8" name="Gráfico 7">
          <a:extLst>
            <a:ext uri="{FF2B5EF4-FFF2-40B4-BE49-F238E27FC236}">
              <a16:creationId xmlns:a16="http://schemas.microsoft.com/office/drawing/2014/main" id="{00000000-0008-0000-03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12</xdr:col>
      <xdr:colOff>0</xdr:colOff>
      <xdr:row>88</xdr:row>
      <xdr:rowOff>0</xdr:rowOff>
    </xdr:from>
    <xdr:to>
      <xdr:col>20</xdr:col>
      <xdr:colOff>546806</xdr:colOff>
      <xdr:row>102</xdr:row>
      <xdr:rowOff>17639</xdr:rowOff>
    </xdr:to>
    <xdr:graphicFrame macro="">
      <xdr:nvGraphicFramePr>
        <xdr:cNvPr id="9" name="Gráfico 8">
          <a:extLst>
            <a:ext uri="{FF2B5EF4-FFF2-40B4-BE49-F238E27FC236}">
              <a16:creationId xmlns:a16="http://schemas.microsoft.com/office/drawing/2014/main" id="{00000000-0008-0000-03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9"/>
  </sheetPr>
  <dimension ref="A1:L266"/>
  <sheetViews>
    <sheetView zoomScale="77" zoomScaleNormal="77" workbookViewId="0">
      <selection activeCell="F2" sqref="F2"/>
    </sheetView>
  </sheetViews>
  <sheetFormatPr defaultColWidth="8.73046875" defaultRowHeight="14.25" x14ac:dyDescent="0.45"/>
  <cols>
    <col min="1" max="1" width="22.53125" customWidth="1"/>
    <col min="2" max="3" width="11" customWidth="1"/>
    <col min="4" max="4" width="12" bestFit="1" customWidth="1"/>
    <col min="5" max="5" width="22.19921875" customWidth="1"/>
    <col min="6" max="6" width="12.73046875" customWidth="1"/>
    <col min="7" max="7" width="11.19921875" customWidth="1"/>
    <col min="8" max="8" width="22.73046875" customWidth="1"/>
    <col min="9" max="9" width="21" customWidth="1"/>
    <col min="10" max="10" width="16" customWidth="1"/>
  </cols>
  <sheetData>
    <row r="1" spans="1:10" ht="23.25" x14ac:dyDescent="0.7">
      <c r="A1" s="16" t="s">
        <v>16</v>
      </c>
    </row>
    <row r="2" spans="1:10" ht="23.25" x14ac:dyDescent="0.7">
      <c r="A2" s="17" t="s">
        <v>48</v>
      </c>
    </row>
    <row r="4" spans="1:10" ht="14.65" thickBot="1" x14ac:dyDescent="0.5">
      <c r="A4" t="s">
        <v>19</v>
      </c>
      <c r="D4" s="28">
        <v>43628</v>
      </c>
      <c r="J4" s="9" t="s">
        <v>15</v>
      </c>
    </row>
    <row r="5" spans="1:10" x14ac:dyDescent="0.45">
      <c r="A5" t="s">
        <v>20</v>
      </c>
      <c r="D5" s="29">
        <v>43663</v>
      </c>
      <c r="I5" s="46" t="s">
        <v>5</v>
      </c>
      <c r="J5" s="47"/>
    </row>
    <row r="6" spans="1:10" ht="15.75" x14ac:dyDescent="0.5">
      <c r="A6" s="31" t="s">
        <v>21</v>
      </c>
      <c r="B6" s="30"/>
      <c r="C6" s="30"/>
      <c r="I6" s="48" t="s">
        <v>13</v>
      </c>
      <c r="J6" s="53">
        <f>AVERAGE(B11:B17)</f>
        <v>35.659999999999997</v>
      </c>
    </row>
    <row r="7" spans="1:10" ht="16.149999999999999" thickBot="1" x14ac:dyDescent="0.55000000000000004">
      <c r="B7" s="30"/>
      <c r="C7" s="30"/>
      <c r="I7" s="49" t="s">
        <v>14</v>
      </c>
      <c r="J7" s="54">
        <f>STDEVA(B11:B17)</f>
        <v>2.377961311712196</v>
      </c>
    </row>
    <row r="8" spans="1:10" x14ac:dyDescent="0.45">
      <c r="A8" s="7" t="s">
        <v>5</v>
      </c>
      <c r="E8" s="19" t="s">
        <v>17</v>
      </c>
      <c r="I8" s="50" t="s">
        <v>17</v>
      </c>
      <c r="J8" s="55"/>
    </row>
    <row r="9" spans="1:10" ht="15.75" x14ac:dyDescent="0.5">
      <c r="A9" s="7"/>
      <c r="E9" s="19"/>
      <c r="I9" s="51" t="s">
        <v>13</v>
      </c>
      <c r="J9" s="53">
        <f>AVERAGE(F11:F17)</f>
        <v>37.733333333333334</v>
      </c>
    </row>
    <row r="10" spans="1:10" ht="16.149999999999999" thickBot="1" x14ac:dyDescent="0.55000000000000004">
      <c r="A10" s="7" t="s">
        <v>6</v>
      </c>
      <c r="B10" s="9" t="s">
        <v>15</v>
      </c>
      <c r="C10" s="9"/>
      <c r="E10" s="19" t="s">
        <v>6</v>
      </c>
      <c r="F10" s="9" t="s">
        <v>15</v>
      </c>
      <c r="I10" s="52" t="s">
        <v>14</v>
      </c>
      <c r="J10" s="54">
        <f>STDEVA(F11:F17)</f>
        <v>7.3634389610652651</v>
      </c>
    </row>
    <row r="11" spans="1:10" x14ac:dyDescent="0.45">
      <c r="A11" s="11" t="s">
        <v>11</v>
      </c>
      <c r="B11" s="7">
        <v>37.549999999999997</v>
      </c>
      <c r="C11" s="7"/>
      <c r="E11" s="20" t="s">
        <v>11</v>
      </c>
      <c r="F11" s="20">
        <v>32.6</v>
      </c>
    </row>
    <row r="12" spans="1:10" x14ac:dyDescent="0.45">
      <c r="A12" s="11" t="s">
        <v>12</v>
      </c>
      <c r="B12" s="7"/>
      <c r="C12" s="7"/>
      <c r="E12" s="20" t="s">
        <v>12</v>
      </c>
      <c r="F12" s="20"/>
    </row>
    <row r="13" spans="1:10" x14ac:dyDescent="0.45">
      <c r="A13" s="7" t="s">
        <v>7</v>
      </c>
      <c r="B13" s="7"/>
      <c r="C13" s="7"/>
      <c r="E13" s="19" t="s">
        <v>7</v>
      </c>
      <c r="F13" s="20"/>
    </row>
    <row r="14" spans="1:10" x14ac:dyDescent="0.45">
      <c r="A14" s="11" t="s">
        <v>11</v>
      </c>
      <c r="B14" s="7">
        <v>36.44</v>
      </c>
      <c r="C14" s="7"/>
      <c r="E14" s="20" t="s">
        <v>11</v>
      </c>
      <c r="F14" s="20">
        <v>34.43</v>
      </c>
    </row>
    <row r="15" spans="1:10" x14ac:dyDescent="0.45">
      <c r="A15" s="11" t="s">
        <v>12</v>
      </c>
      <c r="B15" s="7"/>
      <c r="C15" s="7"/>
      <c r="E15" s="20" t="s">
        <v>12</v>
      </c>
      <c r="F15" s="20"/>
    </row>
    <row r="16" spans="1:10" x14ac:dyDescent="0.45">
      <c r="A16" s="7" t="s">
        <v>8</v>
      </c>
      <c r="B16" s="7"/>
      <c r="C16" s="7"/>
      <c r="E16" s="19" t="s">
        <v>8</v>
      </c>
      <c r="F16" s="20"/>
    </row>
    <row r="17" spans="1:12" x14ac:dyDescent="0.45">
      <c r="A17" s="11" t="s">
        <v>11</v>
      </c>
      <c r="B17" s="7">
        <v>32.99</v>
      </c>
      <c r="C17" s="7"/>
      <c r="E17" s="20" t="s">
        <v>11</v>
      </c>
      <c r="F17" s="20">
        <v>46.17</v>
      </c>
    </row>
    <row r="18" spans="1:12" x14ac:dyDescent="0.45">
      <c r="A18" s="11" t="s">
        <v>12</v>
      </c>
      <c r="B18" s="7"/>
      <c r="C18" s="7"/>
      <c r="E18" s="20" t="s">
        <v>12</v>
      </c>
      <c r="F18" s="20"/>
    </row>
    <row r="19" spans="1:12" x14ac:dyDescent="0.45">
      <c r="A19" s="12" t="s">
        <v>13</v>
      </c>
      <c r="B19" s="13">
        <f>AVERAGE(B17:B18,B14:B15,B11:B12)</f>
        <v>35.660000000000004</v>
      </c>
      <c r="C19" s="13"/>
      <c r="E19" s="21" t="s">
        <v>13</v>
      </c>
      <c r="F19" s="24">
        <f>AVERAGE(F17:F18,F14:F15,F11:F12)</f>
        <v>37.733333333333327</v>
      </c>
    </row>
    <row r="20" spans="1:12" x14ac:dyDescent="0.45">
      <c r="A20" s="12" t="s">
        <v>14</v>
      </c>
      <c r="B20" s="14">
        <f>_xlfn.STDEV.S(B17:B18,B14:B15,B11:B12)</f>
        <v>2.377961311712196</v>
      </c>
      <c r="C20" s="14"/>
      <c r="E20" s="21" t="s">
        <v>14</v>
      </c>
      <c r="F20" s="25">
        <f>_xlfn.STDEV.S(F17:F18,F14:F15,F11:F12)</f>
        <v>7.363438961065234</v>
      </c>
    </row>
    <row r="25" spans="1:12" x14ac:dyDescent="0.45">
      <c r="A25" s="9" t="s">
        <v>10</v>
      </c>
      <c r="B25" s="9">
        <v>14</v>
      </c>
      <c r="C25" s="9"/>
    </row>
    <row r="26" spans="1:12" x14ac:dyDescent="0.45">
      <c r="A26" t="s">
        <v>9</v>
      </c>
      <c r="B26">
        <v>100</v>
      </c>
    </row>
    <row r="27" spans="1:12" x14ac:dyDescent="0.45">
      <c r="A27" t="s">
        <v>0</v>
      </c>
      <c r="B27">
        <f>B25*B26</f>
        <v>1400</v>
      </c>
    </row>
    <row r="28" spans="1:12" x14ac:dyDescent="0.45">
      <c r="I28" s="3"/>
    </row>
    <row r="29" spans="1:12" x14ac:dyDescent="0.45">
      <c r="B29" s="15" t="s">
        <v>26</v>
      </c>
      <c r="C29" s="15"/>
    </row>
    <row r="30" spans="1:12" x14ac:dyDescent="0.45">
      <c r="A30" s="6"/>
      <c r="D30" s="66" t="s">
        <v>1</v>
      </c>
      <c r="E30" s="66"/>
      <c r="F30" s="66"/>
      <c r="H30" s="66" t="s">
        <v>2</v>
      </c>
      <c r="I30" s="66"/>
      <c r="J30" s="66"/>
    </row>
    <row r="31" spans="1:12" x14ac:dyDescent="0.45">
      <c r="B31" s="1" t="s">
        <v>3</v>
      </c>
      <c r="C31" s="43" t="s">
        <v>47</v>
      </c>
      <c r="D31" t="s">
        <v>33</v>
      </c>
      <c r="E31" t="s">
        <v>34</v>
      </c>
      <c r="F31" t="s">
        <v>35</v>
      </c>
      <c r="H31" t="s">
        <v>33</v>
      </c>
      <c r="I31" t="s">
        <v>34</v>
      </c>
      <c r="J31" t="s">
        <v>35</v>
      </c>
    </row>
    <row r="32" spans="1:12" x14ac:dyDescent="0.45">
      <c r="B32" s="1">
        <v>0</v>
      </c>
      <c r="C32" s="1">
        <f>SQRT(B32/60)</f>
        <v>0</v>
      </c>
      <c r="D32" s="35">
        <v>12060</v>
      </c>
      <c r="E32" s="35">
        <v>11820</v>
      </c>
      <c r="F32" s="35">
        <v>11760</v>
      </c>
      <c r="H32">
        <f>(D32-D$32)/(0.000998*$B$27)</f>
        <v>0</v>
      </c>
      <c r="I32">
        <f t="shared" ref="I32:J32" si="0">(E32-E$32)/(0.000998*$B$27)</f>
        <v>0</v>
      </c>
      <c r="J32">
        <f t="shared" si="0"/>
        <v>0</v>
      </c>
      <c r="K32">
        <f>AVERAGE(H32:J32)</f>
        <v>0</v>
      </c>
      <c r="L32">
        <f>_xlfn.STDEV.P(H32:J32)</f>
        <v>0</v>
      </c>
    </row>
    <row r="33" spans="2:12" x14ac:dyDescent="0.45">
      <c r="B33" s="1">
        <v>1</v>
      </c>
      <c r="C33" s="1">
        <f t="shared" ref="C33:C43" si="1">SQRT(B33/60)</f>
        <v>0.12909944487358055</v>
      </c>
      <c r="D33" s="35">
        <v>12080</v>
      </c>
      <c r="E33" s="35">
        <v>11860</v>
      </c>
      <c r="F33" s="35">
        <v>11800</v>
      </c>
      <c r="H33">
        <f t="shared" ref="H33:H43" si="2">(D33-D$32)/(0.000998*$B$27)</f>
        <v>14.314342971657601</v>
      </c>
      <c r="I33">
        <f t="shared" ref="I33:I43" si="3">(E33-E$32)/(0.000998*$B$27)</f>
        <v>28.628685943315201</v>
      </c>
      <c r="J33">
        <f t="shared" ref="J33:J43" si="4">(F33-F$32)/(0.000998*$B$27)</f>
        <v>28.628685943315201</v>
      </c>
      <c r="K33">
        <f t="shared" ref="K33:K43" si="5">AVERAGE(H33:J33)</f>
        <v>23.857238286096003</v>
      </c>
      <c r="L33">
        <f t="shared" ref="L33:L43" si="6">_xlfn.STDEV.P(H33:J33)</f>
        <v>6.7478459889927214</v>
      </c>
    </row>
    <row r="34" spans="2:12" x14ac:dyDescent="0.45">
      <c r="B34" s="1">
        <v>16</v>
      </c>
      <c r="C34" s="1">
        <f t="shared" si="1"/>
        <v>0.5163977794943222</v>
      </c>
      <c r="D34" s="35">
        <v>12100</v>
      </c>
      <c r="E34" s="35">
        <v>11860</v>
      </c>
      <c r="F34" s="35">
        <v>11820</v>
      </c>
      <c r="H34">
        <f t="shared" si="2"/>
        <v>28.628685943315201</v>
      </c>
      <c r="I34">
        <f t="shared" si="3"/>
        <v>28.628685943315201</v>
      </c>
      <c r="J34">
        <f t="shared" si="4"/>
        <v>42.9430289149728</v>
      </c>
      <c r="K34">
        <f t="shared" si="5"/>
        <v>33.400133600534396</v>
      </c>
      <c r="L34">
        <f t="shared" si="6"/>
        <v>6.7478459889927365</v>
      </c>
    </row>
    <row r="35" spans="2:12" x14ac:dyDescent="0.45">
      <c r="B35" s="1">
        <v>36</v>
      </c>
      <c r="C35" s="1">
        <f t="shared" si="1"/>
        <v>0.7745966692414834</v>
      </c>
      <c r="D35" s="35">
        <v>12120</v>
      </c>
      <c r="E35" s="35">
        <v>11880</v>
      </c>
      <c r="F35" s="35">
        <v>11820</v>
      </c>
      <c r="H35">
        <f t="shared" si="2"/>
        <v>42.9430289149728</v>
      </c>
      <c r="I35">
        <f t="shared" si="3"/>
        <v>42.9430289149728</v>
      </c>
      <c r="J35">
        <f t="shared" si="4"/>
        <v>42.9430289149728</v>
      </c>
      <c r="K35">
        <f t="shared" si="5"/>
        <v>42.943028914972807</v>
      </c>
      <c r="L35">
        <f t="shared" si="6"/>
        <v>7.1054273576010019E-15</v>
      </c>
    </row>
    <row r="36" spans="2:12" x14ac:dyDescent="0.45">
      <c r="B36" s="1">
        <v>49</v>
      </c>
      <c r="C36" s="1">
        <f t="shared" si="1"/>
        <v>0.9036961141150639</v>
      </c>
      <c r="D36" s="35">
        <v>12100</v>
      </c>
      <c r="E36" s="35">
        <v>11880</v>
      </c>
      <c r="F36" s="35">
        <v>11800</v>
      </c>
      <c r="H36">
        <f t="shared" si="2"/>
        <v>28.628685943315201</v>
      </c>
      <c r="I36">
        <f t="shared" si="3"/>
        <v>42.9430289149728</v>
      </c>
      <c r="J36">
        <f t="shared" si="4"/>
        <v>28.628685943315201</v>
      </c>
      <c r="K36">
        <f t="shared" si="5"/>
        <v>33.400133600534403</v>
      </c>
      <c r="L36">
        <f t="shared" si="6"/>
        <v>6.7478459889927072</v>
      </c>
    </row>
    <row r="37" spans="2:12" x14ac:dyDescent="0.45">
      <c r="B37" s="1">
        <v>64</v>
      </c>
      <c r="C37" s="1">
        <f t="shared" si="1"/>
        <v>1.0327955589886444</v>
      </c>
      <c r="D37" s="35">
        <v>12120</v>
      </c>
      <c r="E37" s="35">
        <v>11880</v>
      </c>
      <c r="F37" s="35">
        <v>11820</v>
      </c>
      <c r="H37">
        <f t="shared" si="2"/>
        <v>42.9430289149728</v>
      </c>
      <c r="I37">
        <f t="shared" si="3"/>
        <v>42.9430289149728</v>
      </c>
      <c r="J37">
        <f t="shared" si="4"/>
        <v>42.9430289149728</v>
      </c>
      <c r="K37">
        <f t="shared" si="5"/>
        <v>42.943028914972807</v>
      </c>
      <c r="L37">
        <f t="shared" si="6"/>
        <v>7.1054273576010019E-15</v>
      </c>
    </row>
    <row r="38" spans="2:12" x14ac:dyDescent="0.45">
      <c r="B38" s="1">
        <v>81</v>
      </c>
      <c r="C38" s="1">
        <f t="shared" si="1"/>
        <v>1.1618950038622251</v>
      </c>
      <c r="D38" s="35">
        <v>12120</v>
      </c>
      <c r="E38" s="35">
        <v>11880</v>
      </c>
      <c r="F38" s="35">
        <v>11820</v>
      </c>
      <c r="H38">
        <f t="shared" si="2"/>
        <v>42.9430289149728</v>
      </c>
      <c r="I38">
        <f t="shared" si="3"/>
        <v>42.9430289149728</v>
      </c>
      <c r="J38">
        <f t="shared" si="4"/>
        <v>42.9430289149728</v>
      </c>
      <c r="K38">
        <f t="shared" si="5"/>
        <v>42.943028914972807</v>
      </c>
      <c r="L38">
        <f t="shared" si="6"/>
        <v>7.1054273576010019E-15</v>
      </c>
    </row>
    <row r="39" spans="2:12" x14ac:dyDescent="0.45">
      <c r="B39" s="1">
        <v>225</v>
      </c>
      <c r="C39" s="1">
        <f t="shared" si="1"/>
        <v>1.9364916731037085</v>
      </c>
      <c r="D39" s="35">
        <v>12140</v>
      </c>
      <c r="E39" s="35">
        <v>11920</v>
      </c>
      <c r="F39" s="35">
        <v>11840</v>
      </c>
      <c r="H39">
        <f t="shared" si="2"/>
        <v>57.257371886630402</v>
      </c>
      <c r="I39">
        <f t="shared" si="3"/>
        <v>71.571714858288004</v>
      </c>
      <c r="J39">
        <f t="shared" si="4"/>
        <v>57.257371886630402</v>
      </c>
      <c r="K39">
        <f t="shared" si="5"/>
        <v>62.028819543849607</v>
      </c>
      <c r="L39">
        <f t="shared" si="6"/>
        <v>6.7478459889927072</v>
      </c>
    </row>
    <row r="40" spans="2:12" x14ac:dyDescent="0.45">
      <c r="B40" s="1">
        <v>256</v>
      </c>
      <c r="C40" s="1">
        <f t="shared" si="1"/>
        <v>2.0655911179772888</v>
      </c>
      <c r="D40" s="35">
        <v>12140</v>
      </c>
      <c r="E40" s="35">
        <v>11920</v>
      </c>
      <c r="F40" s="35">
        <v>11840</v>
      </c>
      <c r="H40">
        <f t="shared" si="2"/>
        <v>57.257371886630402</v>
      </c>
      <c r="I40">
        <f t="shared" si="3"/>
        <v>71.571714858288004</v>
      </c>
      <c r="J40">
        <f t="shared" si="4"/>
        <v>57.257371886630402</v>
      </c>
      <c r="K40">
        <f t="shared" si="5"/>
        <v>62.028819543849607</v>
      </c>
      <c r="L40">
        <f t="shared" si="6"/>
        <v>6.7478459889927072</v>
      </c>
    </row>
    <row r="41" spans="2:12" x14ac:dyDescent="0.45">
      <c r="B41" s="1">
        <v>289</v>
      </c>
      <c r="C41" s="1">
        <f t="shared" si="1"/>
        <v>2.1946905628508695</v>
      </c>
      <c r="D41" s="35">
        <v>12140</v>
      </c>
      <c r="E41" s="35">
        <v>11920</v>
      </c>
      <c r="F41" s="35">
        <v>11840</v>
      </c>
      <c r="H41">
        <f t="shared" si="2"/>
        <v>57.257371886630402</v>
      </c>
      <c r="I41">
        <f t="shared" si="3"/>
        <v>71.571714858288004</v>
      </c>
      <c r="J41">
        <f t="shared" si="4"/>
        <v>57.257371886630402</v>
      </c>
      <c r="K41">
        <f t="shared" si="5"/>
        <v>62.028819543849607</v>
      </c>
      <c r="L41">
        <f t="shared" si="6"/>
        <v>6.7478459889927072</v>
      </c>
    </row>
    <row r="42" spans="2:12" x14ac:dyDescent="0.45">
      <c r="B42" s="1">
        <v>324</v>
      </c>
      <c r="C42" s="1">
        <f t="shared" si="1"/>
        <v>2.3237900077244502</v>
      </c>
      <c r="D42" s="35">
        <v>12140</v>
      </c>
      <c r="E42" s="35">
        <v>11920</v>
      </c>
      <c r="F42" s="35">
        <v>11840</v>
      </c>
      <c r="H42">
        <f t="shared" si="2"/>
        <v>57.257371886630402</v>
      </c>
      <c r="I42">
        <f t="shared" si="3"/>
        <v>71.571714858288004</v>
      </c>
      <c r="J42">
        <f t="shared" si="4"/>
        <v>57.257371886630402</v>
      </c>
      <c r="K42">
        <f t="shared" si="5"/>
        <v>62.028819543849607</v>
      </c>
      <c r="L42">
        <f t="shared" si="6"/>
        <v>6.7478459889927072</v>
      </c>
    </row>
    <row r="43" spans="2:12" x14ac:dyDescent="0.45">
      <c r="B43" s="1">
        <v>1444</v>
      </c>
      <c r="C43" s="1">
        <f t="shared" si="1"/>
        <v>4.905778905196061</v>
      </c>
      <c r="D43" s="35">
        <v>12160</v>
      </c>
      <c r="E43" s="35">
        <v>11940</v>
      </c>
      <c r="F43" s="35">
        <v>11860</v>
      </c>
      <c r="H43">
        <f t="shared" si="2"/>
        <v>71.571714858288004</v>
      </c>
      <c r="I43">
        <f t="shared" si="3"/>
        <v>85.886057829945599</v>
      </c>
      <c r="J43">
        <f t="shared" si="4"/>
        <v>71.571714858288004</v>
      </c>
      <c r="K43">
        <f t="shared" si="5"/>
        <v>76.343162515507203</v>
      </c>
      <c r="L43">
        <f t="shared" si="6"/>
        <v>6.7478459889927214</v>
      </c>
    </row>
    <row r="44" spans="2:12" x14ac:dyDescent="0.45">
      <c r="B44" s="1"/>
      <c r="C44" s="1"/>
      <c r="D44" s="35"/>
      <c r="E44" s="35"/>
      <c r="F44" s="35"/>
    </row>
    <row r="45" spans="2:12" x14ac:dyDescent="0.45">
      <c r="B45" s="1"/>
      <c r="C45" s="1"/>
      <c r="G45" s="3" t="s">
        <v>4</v>
      </c>
      <c r="H45" s="45">
        <f>SLOPE(H32:H43,$C$32:$C$43)</f>
        <v>13.267033200182723</v>
      </c>
      <c r="I45" s="45">
        <f>SLOPE(I32:I43,$C$32:$C$43)</f>
        <v>16.184679505617101</v>
      </c>
      <c r="J45" s="45">
        <f>SLOPE(J32:J43,$C$32:$C$43)</f>
        <v>11.552621085399185</v>
      </c>
    </row>
    <row r="46" spans="2:12" x14ac:dyDescent="0.45">
      <c r="B46" s="1"/>
      <c r="C46" s="1"/>
      <c r="H46" s="18" t="s">
        <v>13</v>
      </c>
      <c r="I46" s="37">
        <f>AVERAGE(H45:J45)</f>
        <v>13.668111263733003</v>
      </c>
    </row>
    <row r="47" spans="2:12" x14ac:dyDescent="0.45">
      <c r="B47" s="1"/>
      <c r="C47" s="1"/>
      <c r="H47" s="18" t="s">
        <v>14</v>
      </c>
      <c r="I47" s="15">
        <f>_xlfn.STDEV.S(H45:J45)</f>
        <v>2.3419306163663061</v>
      </c>
    </row>
    <row r="49" spans="1:12" x14ac:dyDescent="0.45">
      <c r="B49" s="7" t="s">
        <v>5</v>
      </c>
      <c r="C49" s="7"/>
    </row>
    <row r="50" spans="1:12" x14ac:dyDescent="0.45">
      <c r="A50" s="6"/>
      <c r="D50" s="66" t="s">
        <v>1</v>
      </c>
      <c r="E50" s="66"/>
      <c r="F50" s="66"/>
      <c r="H50" s="66" t="s">
        <v>2</v>
      </c>
      <c r="I50" s="66"/>
      <c r="J50" s="66"/>
    </row>
    <row r="51" spans="1:12" x14ac:dyDescent="0.45">
      <c r="B51" s="1" t="s">
        <v>3</v>
      </c>
      <c r="C51" s="1"/>
      <c r="D51" t="s">
        <v>30</v>
      </c>
      <c r="E51" t="s">
        <v>31</v>
      </c>
      <c r="F51" t="s">
        <v>32</v>
      </c>
      <c r="H51" t="s">
        <v>30</v>
      </c>
      <c r="I51" t="s">
        <v>31</v>
      </c>
      <c r="J51" t="s">
        <v>32</v>
      </c>
    </row>
    <row r="52" spans="1:12" x14ac:dyDescent="0.45">
      <c r="A52">
        <v>0</v>
      </c>
      <c r="B52" s="1">
        <v>0</v>
      </c>
      <c r="C52" s="1"/>
      <c r="D52" s="8">
        <v>12240</v>
      </c>
      <c r="E52" s="8">
        <v>11940</v>
      </c>
      <c r="F52" s="8">
        <v>11540</v>
      </c>
      <c r="H52">
        <f t="shared" ref="H52:H63" si="7">(D52-D$52)/(0.000998*$B$27)</f>
        <v>0</v>
      </c>
      <c r="I52">
        <f t="shared" ref="I52:I63" si="8">(E52-E$52)/(0.000998*$B$27)</f>
        <v>0</v>
      </c>
      <c r="J52">
        <f t="shared" ref="J52:J63" si="9">(F52-F$52)/(0.000998*$B$27)</f>
        <v>0</v>
      </c>
      <c r="K52">
        <f>AVERAGE(H52:J52)</f>
        <v>0</v>
      </c>
      <c r="L52">
        <f>_xlfn.STDEV.P(H52:J52)</f>
        <v>0</v>
      </c>
    </row>
    <row r="53" spans="1:12" x14ac:dyDescent="0.45">
      <c r="A53">
        <v>1</v>
      </c>
      <c r="B53" s="1">
        <v>1</v>
      </c>
      <c r="C53" s="1"/>
      <c r="D53" s="8">
        <v>12280</v>
      </c>
      <c r="E53" s="8">
        <v>11980</v>
      </c>
      <c r="F53" s="8">
        <v>11560</v>
      </c>
      <c r="H53">
        <f t="shared" si="7"/>
        <v>28.628685943315201</v>
      </c>
      <c r="I53">
        <f t="shared" si="8"/>
        <v>28.628685943315201</v>
      </c>
      <c r="J53">
        <f t="shared" si="9"/>
        <v>14.314342971657601</v>
      </c>
      <c r="K53">
        <f t="shared" ref="K53:K58" si="10">AVERAGE(H53:J53)</f>
        <v>23.857238286096003</v>
      </c>
      <c r="L53">
        <f t="shared" ref="L53:L58" si="11">_xlfn.STDEV.P(H53:J53)</f>
        <v>6.7478459889927214</v>
      </c>
    </row>
    <row r="54" spans="1:12" x14ac:dyDescent="0.45">
      <c r="A54">
        <v>2</v>
      </c>
      <c r="B54" s="1">
        <v>16</v>
      </c>
      <c r="C54" s="1"/>
      <c r="D54" s="8">
        <v>12280</v>
      </c>
      <c r="E54" s="8">
        <v>11980</v>
      </c>
      <c r="F54" s="8">
        <v>11560</v>
      </c>
      <c r="H54">
        <f t="shared" si="7"/>
        <v>28.628685943315201</v>
      </c>
      <c r="I54">
        <f t="shared" si="8"/>
        <v>28.628685943315201</v>
      </c>
      <c r="J54">
        <f t="shared" si="9"/>
        <v>14.314342971657601</v>
      </c>
      <c r="K54">
        <f t="shared" si="10"/>
        <v>23.857238286096003</v>
      </c>
      <c r="L54">
        <f t="shared" si="11"/>
        <v>6.7478459889927214</v>
      </c>
    </row>
    <row r="55" spans="1:12" x14ac:dyDescent="0.45">
      <c r="A55">
        <v>3</v>
      </c>
      <c r="B55" s="1">
        <v>36</v>
      </c>
      <c r="C55" s="1"/>
      <c r="D55" s="8">
        <v>12300</v>
      </c>
      <c r="E55" s="8">
        <v>11980</v>
      </c>
      <c r="F55" s="8">
        <v>11600</v>
      </c>
      <c r="H55">
        <f t="shared" si="7"/>
        <v>42.9430289149728</v>
      </c>
      <c r="I55">
        <f t="shared" si="8"/>
        <v>28.628685943315201</v>
      </c>
      <c r="J55">
        <f t="shared" si="9"/>
        <v>42.9430289149728</v>
      </c>
      <c r="K55">
        <f t="shared" si="10"/>
        <v>38.171581257753601</v>
      </c>
      <c r="L55">
        <f t="shared" si="11"/>
        <v>6.7478459889927072</v>
      </c>
    </row>
    <row r="56" spans="1:12" x14ac:dyDescent="0.45">
      <c r="A56">
        <v>4</v>
      </c>
      <c r="B56" s="1">
        <v>49</v>
      </c>
      <c r="C56" s="1"/>
      <c r="D56" s="8">
        <v>12300</v>
      </c>
      <c r="E56" s="8">
        <v>11980</v>
      </c>
      <c r="F56" s="8">
        <v>11600</v>
      </c>
      <c r="H56">
        <f t="shared" si="7"/>
        <v>42.9430289149728</v>
      </c>
      <c r="I56">
        <f t="shared" si="8"/>
        <v>28.628685943315201</v>
      </c>
      <c r="J56">
        <f t="shared" si="9"/>
        <v>42.9430289149728</v>
      </c>
      <c r="K56">
        <f t="shared" si="10"/>
        <v>38.171581257753601</v>
      </c>
      <c r="L56">
        <f t="shared" si="11"/>
        <v>6.7478459889927072</v>
      </c>
    </row>
    <row r="57" spans="1:12" x14ac:dyDescent="0.45">
      <c r="A57">
        <v>5</v>
      </c>
      <c r="B57" s="1">
        <v>64</v>
      </c>
      <c r="C57" s="1"/>
      <c r="D57" s="8">
        <v>12300</v>
      </c>
      <c r="E57" s="8">
        <v>12000</v>
      </c>
      <c r="F57" s="8">
        <v>11600</v>
      </c>
      <c r="H57">
        <f t="shared" si="7"/>
        <v>42.9430289149728</v>
      </c>
      <c r="I57">
        <f t="shared" si="8"/>
        <v>42.9430289149728</v>
      </c>
      <c r="J57">
        <f t="shared" si="9"/>
        <v>42.9430289149728</v>
      </c>
      <c r="K57">
        <f t="shared" si="10"/>
        <v>42.943028914972807</v>
      </c>
      <c r="L57">
        <f t="shared" si="11"/>
        <v>7.1054273576010019E-15</v>
      </c>
    </row>
    <row r="58" spans="1:12" x14ac:dyDescent="0.45">
      <c r="A58">
        <v>6</v>
      </c>
      <c r="B58" s="1">
        <v>81</v>
      </c>
      <c r="C58" s="1"/>
      <c r="D58" s="8">
        <v>12300</v>
      </c>
      <c r="E58" s="8">
        <v>12000</v>
      </c>
      <c r="F58" s="8">
        <v>11600</v>
      </c>
      <c r="H58">
        <f t="shared" si="7"/>
        <v>42.9430289149728</v>
      </c>
      <c r="I58">
        <f t="shared" si="8"/>
        <v>42.9430289149728</v>
      </c>
      <c r="J58">
        <f t="shared" si="9"/>
        <v>42.9430289149728</v>
      </c>
      <c r="K58">
        <f t="shared" si="10"/>
        <v>42.943028914972807</v>
      </c>
      <c r="L58">
        <f t="shared" si="11"/>
        <v>7.1054273576010019E-15</v>
      </c>
    </row>
    <row r="59" spans="1:12" x14ac:dyDescent="0.45">
      <c r="A59">
        <v>12</v>
      </c>
      <c r="B59" s="1">
        <v>225</v>
      </c>
      <c r="C59" s="1"/>
      <c r="D59" s="8">
        <v>12320</v>
      </c>
      <c r="E59" s="8">
        <v>12000</v>
      </c>
      <c r="F59" s="8">
        <v>11620</v>
      </c>
      <c r="H59">
        <f t="shared" si="7"/>
        <v>57.257371886630402</v>
      </c>
      <c r="I59">
        <f t="shared" si="8"/>
        <v>42.9430289149728</v>
      </c>
      <c r="J59">
        <f t="shared" si="9"/>
        <v>57.257371886630402</v>
      </c>
      <c r="K59">
        <f t="shared" ref="K59:K63" si="12">AVERAGE(H59:J59)</f>
        <v>52.485924229411204</v>
      </c>
      <c r="L59">
        <f t="shared" ref="L59:L63" si="13">_xlfn.STDEV.P(H59:J59)</f>
        <v>6.7478459889927365</v>
      </c>
    </row>
    <row r="60" spans="1:12" x14ac:dyDescent="0.45">
      <c r="A60">
        <v>13</v>
      </c>
      <c r="B60" s="1">
        <v>256</v>
      </c>
      <c r="C60" s="1"/>
      <c r="D60" s="8">
        <v>12320</v>
      </c>
      <c r="E60" s="8">
        <v>12020</v>
      </c>
      <c r="F60" s="8">
        <v>11620</v>
      </c>
      <c r="H60">
        <f t="shared" si="7"/>
        <v>57.257371886630402</v>
      </c>
      <c r="I60">
        <f t="shared" si="8"/>
        <v>57.257371886630402</v>
      </c>
      <c r="J60">
        <f t="shared" si="9"/>
        <v>57.257371886630402</v>
      </c>
      <c r="K60">
        <f t="shared" si="12"/>
        <v>57.257371886630402</v>
      </c>
      <c r="L60">
        <f t="shared" si="13"/>
        <v>0</v>
      </c>
    </row>
    <row r="61" spans="1:12" x14ac:dyDescent="0.45">
      <c r="A61">
        <v>14</v>
      </c>
      <c r="B61" s="1">
        <v>289</v>
      </c>
      <c r="C61" s="1"/>
      <c r="D61" s="8">
        <v>12320</v>
      </c>
      <c r="E61" s="8">
        <v>12020</v>
      </c>
      <c r="F61" s="8">
        <v>11620</v>
      </c>
      <c r="H61">
        <f t="shared" si="7"/>
        <v>57.257371886630402</v>
      </c>
      <c r="I61">
        <f t="shared" si="8"/>
        <v>57.257371886630402</v>
      </c>
      <c r="J61">
        <f t="shared" si="9"/>
        <v>57.257371886630402</v>
      </c>
      <c r="K61">
        <f t="shared" si="12"/>
        <v>57.257371886630402</v>
      </c>
      <c r="L61">
        <f t="shared" si="13"/>
        <v>0</v>
      </c>
    </row>
    <row r="62" spans="1:12" x14ac:dyDescent="0.45">
      <c r="A62">
        <v>15</v>
      </c>
      <c r="B62" s="1">
        <v>324</v>
      </c>
      <c r="C62" s="1"/>
      <c r="D62" s="8">
        <v>12320</v>
      </c>
      <c r="E62" s="8">
        <v>12020</v>
      </c>
      <c r="F62" s="8">
        <v>11620</v>
      </c>
      <c r="H62">
        <f t="shared" si="7"/>
        <v>57.257371886630402</v>
      </c>
      <c r="I62">
        <f t="shared" si="8"/>
        <v>57.257371886630402</v>
      </c>
      <c r="J62">
        <f t="shared" si="9"/>
        <v>57.257371886630402</v>
      </c>
      <c r="K62">
        <f t="shared" si="12"/>
        <v>57.257371886630402</v>
      </c>
      <c r="L62">
        <f t="shared" si="13"/>
        <v>0</v>
      </c>
    </row>
    <row r="63" spans="1:12" x14ac:dyDescent="0.45">
      <c r="A63">
        <v>16</v>
      </c>
      <c r="B63" s="1">
        <v>1444</v>
      </c>
      <c r="C63" s="1"/>
      <c r="D63" s="8">
        <v>12360</v>
      </c>
      <c r="E63" s="8">
        <v>12040</v>
      </c>
      <c r="F63" s="8">
        <v>11660</v>
      </c>
      <c r="H63">
        <f t="shared" si="7"/>
        <v>85.886057829945599</v>
      </c>
      <c r="I63">
        <f t="shared" si="8"/>
        <v>71.571714858288004</v>
      </c>
      <c r="J63">
        <f t="shared" si="9"/>
        <v>85.886057829945599</v>
      </c>
      <c r="K63">
        <f t="shared" si="12"/>
        <v>81.114610172726401</v>
      </c>
      <c r="L63">
        <f t="shared" si="13"/>
        <v>6.7478459889927214</v>
      </c>
    </row>
    <row r="64" spans="1:12" x14ac:dyDescent="0.45">
      <c r="A64">
        <v>17</v>
      </c>
      <c r="B64" s="1"/>
      <c r="C64" s="1"/>
      <c r="D64" s="8"/>
      <c r="E64" s="8"/>
      <c r="F64" s="8"/>
    </row>
    <row r="65" spans="1:10" x14ac:dyDescent="0.45">
      <c r="B65" s="1"/>
      <c r="C65" s="1"/>
      <c r="G65" s="3" t="s">
        <v>4</v>
      </c>
      <c r="H65" s="45">
        <f>SLOPE(H52:H63,$C$32:$C$43)</f>
        <v>14.328710427227577</v>
      </c>
      <c r="I65" s="45">
        <f>SLOPE(I52:I63,$C$32:$C$43)</f>
        <v>12.472741348838056</v>
      </c>
      <c r="J65" s="45">
        <f>SLOPE(J52:J63,$C$32:$C$43)</f>
        <v>16.043122542011119</v>
      </c>
    </row>
    <row r="66" spans="1:10" x14ac:dyDescent="0.45">
      <c r="B66" s="1"/>
      <c r="C66" s="1"/>
      <c r="H66" s="12" t="s">
        <v>13</v>
      </c>
      <c r="I66" s="13">
        <f>AVERAGE(H65:J65)</f>
        <v>14.281524772692251</v>
      </c>
    </row>
    <row r="67" spans="1:10" x14ac:dyDescent="0.45">
      <c r="B67" s="1"/>
      <c r="C67" s="1"/>
      <c r="H67" s="12" t="s">
        <v>14</v>
      </c>
      <c r="I67" s="14">
        <f>_xlfn.STDEV.S(H65:J65)</f>
        <v>1.7856582345556529</v>
      </c>
    </row>
    <row r="69" spans="1:10" x14ac:dyDescent="0.45">
      <c r="B69" s="19" t="s">
        <v>17</v>
      </c>
      <c r="C69" s="19"/>
    </row>
    <row r="70" spans="1:10" x14ac:dyDescent="0.45">
      <c r="A70" s="6"/>
      <c r="D70" s="66" t="s">
        <v>1</v>
      </c>
      <c r="E70" s="66"/>
      <c r="F70" s="66"/>
      <c r="H70" s="66" t="s">
        <v>2</v>
      </c>
      <c r="I70" s="66"/>
      <c r="J70" s="66"/>
    </row>
    <row r="71" spans="1:10" x14ac:dyDescent="0.45">
      <c r="B71" s="1" t="s">
        <v>3</v>
      </c>
      <c r="C71" s="1"/>
      <c r="D71" t="s">
        <v>36</v>
      </c>
      <c r="E71" t="s">
        <v>37</v>
      </c>
      <c r="F71" t="s">
        <v>38</v>
      </c>
      <c r="H71" t="s">
        <v>36</v>
      </c>
      <c r="I71" t="s">
        <v>37</v>
      </c>
      <c r="J71" t="s">
        <v>38</v>
      </c>
    </row>
    <row r="72" spans="1:10" x14ac:dyDescent="0.45">
      <c r="A72">
        <v>0</v>
      </c>
      <c r="B72" s="1">
        <v>0</v>
      </c>
      <c r="C72" s="1"/>
      <c r="D72" s="26">
        <v>10920</v>
      </c>
      <c r="E72" s="26">
        <v>10920</v>
      </c>
      <c r="F72" s="26">
        <v>10940</v>
      </c>
      <c r="H72">
        <f t="shared" ref="H72:H83" si="14">(D72-D$72)/(0.000998*$B$27)</f>
        <v>0</v>
      </c>
      <c r="I72">
        <f t="shared" ref="I72:I83" si="15">(E72-E$72)/(0.000998*$B$27)</f>
        <v>0</v>
      </c>
      <c r="J72">
        <f t="shared" ref="J72:J83" si="16">(F72-F$72)/(0.000998*$B$27)</f>
        <v>0</v>
      </c>
    </row>
    <row r="73" spans="1:10" x14ac:dyDescent="0.45">
      <c r="A73">
        <v>1</v>
      </c>
      <c r="B73" s="1">
        <v>1</v>
      </c>
      <c r="C73" s="1"/>
      <c r="D73" s="26">
        <v>10980</v>
      </c>
      <c r="E73" s="26">
        <v>10980</v>
      </c>
      <c r="F73" s="26">
        <v>11000</v>
      </c>
      <c r="H73">
        <f t="shared" si="14"/>
        <v>42.9430289149728</v>
      </c>
      <c r="I73">
        <f t="shared" si="15"/>
        <v>42.9430289149728</v>
      </c>
      <c r="J73">
        <f t="shared" si="16"/>
        <v>42.9430289149728</v>
      </c>
    </row>
    <row r="74" spans="1:10" x14ac:dyDescent="0.45">
      <c r="A74">
        <v>2</v>
      </c>
      <c r="B74" s="1">
        <v>16</v>
      </c>
      <c r="C74" s="1"/>
      <c r="D74" s="26">
        <v>10980</v>
      </c>
      <c r="E74" s="26">
        <v>11000</v>
      </c>
      <c r="F74" s="26">
        <v>11000</v>
      </c>
      <c r="H74">
        <f t="shared" si="14"/>
        <v>42.9430289149728</v>
      </c>
      <c r="I74">
        <f t="shared" si="15"/>
        <v>57.257371886630402</v>
      </c>
      <c r="J74">
        <f t="shared" si="16"/>
        <v>42.9430289149728</v>
      </c>
    </row>
    <row r="75" spans="1:10" x14ac:dyDescent="0.45">
      <c r="A75">
        <v>3</v>
      </c>
      <c r="B75" s="1">
        <v>36</v>
      </c>
      <c r="C75" s="1"/>
      <c r="D75" s="26">
        <v>11000</v>
      </c>
      <c r="E75" s="26">
        <v>11000</v>
      </c>
      <c r="F75" s="26">
        <v>11020</v>
      </c>
      <c r="H75">
        <f t="shared" si="14"/>
        <v>57.257371886630402</v>
      </c>
      <c r="I75">
        <f t="shared" si="15"/>
        <v>57.257371886630402</v>
      </c>
      <c r="J75">
        <f t="shared" si="16"/>
        <v>57.257371886630402</v>
      </c>
    </row>
    <row r="76" spans="1:10" x14ac:dyDescent="0.45">
      <c r="A76">
        <v>4</v>
      </c>
      <c r="B76" s="1">
        <v>49</v>
      </c>
      <c r="C76" s="1"/>
      <c r="D76" s="26">
        <v>11020</v>
      </c>
      <c r="E76" s="26">
        <v>11020</v>
      </c>
      <c r="F76" s="26">
        <v>11020</v>
      </c>
      <c r="H76">
        <f t="shared" si="14"/>
        <v>71.571714858288004</v>
      </c>
      <c r="I76">
        <f t="shared" si="15"/>
        <v>71.571714858288004</v>
      </c>
      <c r="J76">
        <f t="shared" si="16"/>
        <v>57.257371886630402</v>
      </c>
    </row>
    <row r="77" spans="1:10" x14ac:dyDescent="0.45">
      <c r="A77">
        <v>5</v>
      </c>
      <c r="B77" s="1">
        <v>64</v>
      </c>
      <c r="C77" s="1"/>
      <c r="D77" s="26">
        <v>11020</v>
      </c>
      <c r="E77" s="26">
        <v>11020</v>
      </c>
      <c r="F77" s="26">
        <v>11020</v>
      </c>
      <c r="H77">
        <f t="shared" si="14"/>
        <v>71.571714858288004</v>
      </c>
      <c r="I77">
        <f t="shared" si="15"/>
        <v>71.571714858288004</v>
      </c>
      <c r="J77">
        <f t="shared" si="16"/>
        <v>57.257371886630402</v>
      </c>
    </row>
    <row r="78" spans="1:10" x14ac:dyDescent="0.45">
      <c r="A78">
        <v>6</v>
      </c>
      <c r="B78" s="1">
        <v>81</v>
      </c>
      <c r="C78" s="1"/>
      <c r="D78" s="26">
        <v>10980</v>
      </c>
      <c r="E78" s="26">
        <v>11000</v>
      </c>
      <c r="F78" s="26">
        <v>11020</v>
      </c>
      <c r="H78">
        <f t="shared" si="14"/>
        <v>42.9430289149728</v>
      </c>
      <c r="I78">
        <f t="shared" si="15"/>
        <v>57.257371886630402</v>
      </c>
      <c r="J78">
        <f t="shared" si="16"/>
        <v>57.257371886630402</v>
      </c>
    </row>
    <row r="79" spans="1:10" x14ac:dyDescent="0.45">
      <c r="A79">
        <v>12</v>
      </c>
      <c r="B79" s="1">
        <v>225</v>
      </c>
      <c r="C79" s="1"/>
      <c r="D79" s="26">
        <v>11080</v>
      </c>
      <c r="E79" s="26">
        <v>11080</v>
      </c>
      <c r="F79" s="26">
        <v>11080</v>
      </c>
      <c r="H79">
        <f t="shared" si="14"/>
        <v>114.5147437732608</v>
      </c>
      <c r="I79">
        <f t="shared" si="15"/>
        <v>114.5147437732608</v>
      </c>
      <c r="J79">
        <f t="shared" si="16"/>
        <v>100.20040080160321</v>
      </c>
    </row>
    <row r="80" spans="1:10" x14ac:dyDescent="0.45">
      <c r="A80">
        <v>13</v>
      </c>
      <c r="B80" s="1">
        <v>256</v>
      </c>
      <c r="C80" s="1"/>
      <c r="D80" s="26">
        <v>11080</v>
      </c>
      <c r="E80" s="26">
        <v>11060</v>
      </c>
      <c r="F80" s="26">
        <v>11080</v>
      </c>
      <c r="H80">
        <f t="shared" si="14"/>
        <v>114.5147437732608</v>
      </c>
      <c r="I80">
        <f t="shared" si="15"/>
        <v>100.20040080160321</v>
      </c>
      <c r="J80">
        <f t="shared" si="16"/>
        <v>100.20040080160321</v>
      </c>
    </row>
    <row r="81" spans="1:12" x14ac:dyDescent="0.45">
      <c r="A81">
        <v>14</v>
      </c>
      <c r="B81" s="1">
        <v>289</v>
      </c>
      <c r="C81" s="1"/>
      <c r="D81" s="26">
        <v>11080</v>
      </c>
      <c r="E81" s="26">
        <v>11080</v>
      </c>
      <c r="F81" s="26">
        <v>11080</v>
      </c>
      <c r="H81">
        <f t="shared" si="14"/>
        <v>114.5147437732608</v>
      </c>
      <c r="I81">
        <f t="shared" si="15"/>
        <v>114.5147437732608</v>
      </c>
      <c r="J81">
        <f t="shared" si="16"/>
        <v>100.20040080160321</v>
      </c>
    </row>
    <row r="82" spans="1:12" x14ac:dyDescent="0.45">
      <c r="A82">
        <v>15</v>
      </c>
      <c r="B82" s="1">
        <v>324</v>
      </c>
      <c r="C82" s="1"/>
      <c r="D82" s="26">
        <v>11080</v>
      </c>
      <c r="E82" s="26">
        <v>11080</v>
      </c>
      <c r="F82" s="26">
        <v>11080</v>
      </c>
      <c r="H82">
        <f t="shared" si="14"/>
        <v>114.5147437732608</v>
      </c>
      <c r="I82">
        <f t="shared" si="15"/>
        <v>114.5147437732608</v>
      </c>
      <c r="J82">
        <f t="shared" si="16"/>
        <v>100.20040080160321</v>
      </c>
    </row>
    <row r="83" spans="1:12" x14ac:dyDescent="0.45">
      <c r="A83">
        <v>16</v>
      </c>
      <c r="B83" s="1">
        <v>1444</v>
      </c>
      <c r="C83" s="1"/>
      <c r="D83" s="26">
        <v>11120</v>
      </c>
      <c r="E83" s="26">
        <v>11140</v>
      </c>
      <c r="F83" s="26">
        <v>11120</v>
      </c>
      <c r="H83">
        <f t="shared" si="14"/>
        <v>143.14342971657601</v>
      </c>
      <c r="I83">
        <f t="shared" si="15"/>
        <v>157.4577726882336</v>
      </c>
      <c r="J83">
        <f t="shared" si="16"/>
        <v>128.82908674491841</v>
      </c>
    </row>
    <row r="84" spans="1:12" x14ac:dyDescent="0.45">
      <c r="A84">
        <v>17</v>
      </c>
      <c r="B84" s="1"/>
      <c r="C84" s="1"/>
      <c r="D84" s="26"/>
      <c r="E84" s="26"/>
      <c r="F84" s="26"/>
    </row>
    <row r="85" spans="1:12" x14ac:dyDescent="0.45">
      <c r="B85" s="1"/>
      <c r="C85" s="1"/>
      <c r="G85" s="3" t="s">
        <v>4</v>
      </c>
      <c r="H85" s="45">
        <f>SLOPE(H72:H83,$C$32:$C$43)</f>
        <v>27.941771760669369</v>
      </c>
      <c r="I85" s="45">
        <f>SLOPE(I72:I83,$C$32:$C$43)</f>
        <v>29.058498918005434</v>
      </c>
      <c r="J85" s="45">
        <f>SLOPE(J72:J83,$C$32:$C$43)</f>
        <v>24.119733743307897</v>
      </c>
    </row>
    <row r="86" spans="1:12" x14ac:dyDescent="0.45">
      <c r="B86" s="1"/>
      <c r="C86" s="1"/>
      <c r="G86" s="3"/>
      <c r="H86" s="22" t="s">
        <v>13</v>
      </c>
      <c r="I86" s="23">
        <f>AVERAGE(H85:J85)</f>
        <v>27.040001473994234</v>
      </c>
    </row>
    <row r="87" spans="1:12" x14ac:dyDescent="0.45">
      <c r="B87" s="1"/>
      <c r="C87" s="1"/>
      <c r="G87" s="3"/>
      <c r="H87" s="22" t="s">
        <v>14</v>
      </c>
      <c r="I87" s="10">
        <f>_xlfn.STDEV.S(H85:J85)</f>
        <v>2.5899310029707188</v>
      </c>
    </row>
    <row r="88" spans="1:12" ht="17.25" customHeight="1" x14ac:dyDescent="0.45">
      <c r="B88" s="1"/>
      <c r="C88" s="1"/>
      <c r="G88" s="3"/>
    </row>
    <row r="89" spans="1:12" x14ac:dyDescent="0.45">
      <c r="G89" s="3"/>
    </row>
    <row r="90" spans="1:12" x14ac:dyDescent="0.45">
      <c r="A90" s="6"/>
      <c r="D90" s="66" t="s">
        <v>1</v>
      </c>
      <c r="E90" s="66"/>
      <c r="F90" s="66"/>
      <c r="H90" s="66" t="s">
        <v>2</v>
      </c>
      <c r="I90" s="66"/>
      <c r="J90" s="66"/>
    </row>
    <row r="91" spans="1:12" x14ac:dyDescent="0.45">
      <c r="B91" s="1" t="s">
        <v>3</v>
      </c>
      <c r="C91" s="1"/>
      <c r="D91" t="s">
        <v>39</v>
      </c>
      <c r="E91" t="s">
        <v>40</v>
      </c>
      <c r="F91" t="s">
        <v>41</v>
      </c>
      <c r="H91" t="s">
        <v>39</v>
      </c>
      <c r="I91" t="s">
        <v>40</v>
      </c>
      <c r="J91" t="s">
        <v>41</v>
      </c>
    </row>
    <row r="92" spans="1:12" x14ac:dyDescent="0.45">
      <c r="A92">
        <v>0</v>
      </c>
      <c r="B92" s="1">
        <v>0</v>
      </c>
      <c r="C92" s="1"/>
      <c r="D92" s="27">
        <v>10980</v>
      </c>
      <c r="E92" s="27">
        <v>10940</v>
      </c>
      <c r="F92" s="27">
        <v>11140</v>
      </c>
      <c r="H92">
        <f t="shared" ref="H92:H103" si="17">(D92-D$92)/(0.000998*$B$27)</f>
        <v>0</v>
      </c>
      <c r="I92">
        <f t="shared" ref="I92:I103" si="18">(E92-E$92)/(0.000998*$B$27)</f>
        <v>0</v>
      </c>
      <c r="J92">
        <f t="shared" ref="J92:J103" si="19">(F92-F$92)/(0.000998*$B$27)</f>
        <v>0</v>
      </c>
      <c r="K92">
        <f t="shared" ref="K92:K103" si="20">AVERAGE(H92:J92,H72:J72)</f>
        <v>0</v>
      </c>
      <c r="L92">
        <f t="shared" ref="L92:L103" si="21">_xlfn.STDEV.P(H92:J92,H72:J72)</f>
        <v>0</v>
      </c>
    </row>
    <row r="93" spans="1:12" x14ac:dyDescent="0.45">
      <c r="A93">
        <v>1</v>
      </c>
      <c r="B93" s="1">
        <v>1</v>
      </c>
      <c r="C93" s="1"/>
      <c r="D93" s="27">
        <v>11020</v>
      </c>
      <c r="E93" s="27">
        <v>10980</v>
      </c>
      <c r="F93" s="27">
        <v>11180</v>
      </c>
      <c r="H93">
        <f t="shared" si="17"/>
        <v>28.628685943315201</v>
      </c>
      <c r="I93">
        <f t="shared" si="18"/>
        <v>28.628685943315201</v>
      </c>
      <c r="J93">
        <f t="shared" si="19"/>
        <v>28.628685943315201</v>
      </c>
      <c r="K93">
        <f t="shared" si="20"/>
        <v>35.785857429143995</v>
      </c>
      <c r="L93">
        <f t="shared" si="21"/>
        <v>7.1571714858288038</v>
      </c>
    </row>
    <row r="94" spans="1:12" x14ac:dyDescent="0.45">
      <c r="A94">
        <v>2</v>
      </c>
      <c r="B94" s="1">
        <v>16</v>
      </c>
      <c r="C94" s="1"/>
      <c r="D94" s="27">
        <v>11000</v>
      </c>
      <c r="E94" s="27">
        <v>11000</v>
      </c>
      <c r="F94" s="27">
        <v>11200</v>
      </c>
      <c r="H94">
        <f t="shared" si="17"/>
        <v>14.314342971657601</v>
      </c>
      <c r="I94">
        <f t="shared" si="18"/>
        <v>42.9430289149728</v>
      </c>
      <c r="J94">
        <f t="shared" si="19"/>
        <v>42.9430289149728</v>
      </c>
      <c r="K94">
        <f t="shared" si="20"/>
        <v>40.557305086363208</v>
      </c>
      <c r="L94">
        <f t="shared" si="21"/>
        <v>12.847516001370588</v>
      </c>
    </row>
    <row r="95" spans="1:12" x14ac:dyDescent="0.45">
      <c r="A95">
        <v>3</v>
      </c>
      <c r="B95" s="1">
        <v>36</v>
      </c>
      <c r="C95" s="1"/>
      <c r="D95" s="27">
        <v>11060</v>
      </c>
      <c r="E95" s="27">
        <v>11020</v>
      </c>
      <c r="F95" s="27">
        <v>11240</v>
      </c>
      <c r="H95">
        <f t="shared" si="17"/>
        <v>57.257371886630402</v>
      </c>
      <c r="I95">
        <f t="shared" si="18"/>
        <v>57.257371886630402</v>
      </c>
      <c r="J95">
        <f t="shared" si="19"/>
        <v>71.571714858288004</v>
      </c>
      <c r="K95">
        <f t="shared" si="20"/>
        <v>59.643095715240001</v>
      </c>
      <c r="L95">
        <f t="shared" si="21"/>
        <v>5.3346406563121249</v>
      </c>
    </row>
    <row r="96" spans="1:12" x14ac:dyDescent="0.45">
      <c r="A96">
        <v>4</v>
      </c>
      <c r="B96" s="1">
        <v>49</v>
      </c>
      <c r="C96" s="1"/>
      <c r="D96" s="27">
        <v>11060</v>
      </c>
      <c r="E96" s="27">
        <v>11020</v>
      </c>
      <c r="F96" s="27">
        <v>11240</v>
      </c>
      <c r="H96">
        <f t="shared" si="17"/>
        <v>57.257371886630402</v>
      </c>
      <c r="I96">
        <f t="shared" si="18"/>
        <v>57.257371886630402</v>
      </c>
      <c r="J96">
        <f t="shared" si="19"/>
        <v>71.571714858288004</v>
      </c>
      <c r="K96">
        <f t="shared" si="20"/>
        <v>64.414543372459207</v>
      </c>
      <c r="L96">
        <f t="shared" si="21"/>
        <v>7.1571714858288038</v>
      </c>
    </row>
    <row r="97" spans="1:12" x14ac:dyDescent="0.45">
      <c r="A97">
        <v>5</v>
      </c>
      <c r="B97" s="1">
        <v>64</v>
      </c>
      <c r="C97" s="1"/>
      <c r="D97" s="27">
        <v>11060</v>
      </c>
      <c r="E97" s="27">
        <v>11020</v>
      </c>
      <c r="F97" s="27">
        <v>11240</v>
      </c>
      <c r="H97">
        <f t="shared" si="17"/>
        <v>57.257371886630402</v>
      </c>
      <c r="I97">
        <f t="shared" si="18"/>
        <v>57.257371886630402</v>
      </c>
      <c r="J97">
        <f t="shared" si="19"/>
        <v>71.571714858288004</v>
      </c>
      <c r="K97">
        <f t="shared" si="20"/>
        <v>64.414543372459207</v>
      </c>
      <c r="L97">
        <f t="shared" si="21"/>
        <v>7.1571714858288038</v>
      </c>
    </row>
    <row r="98" spans="1:12" x14ac:dyDescent="0.45">
      <c r="A98">
        <v>6</v>
      </c>
      <c r="B98" s="1">
        <v>81</v>
      </c>
      <c r="C98" s="1"/>
      <c r="D98" s="27">
        <v>11080</v>
      </c>
      <c r="E98" s="27">
        <v>11020</v>
      </c>
      <c r="F98" s="27">
        <v>11280</v>
      </c>
      <c r="H98">
        <f t="shared" si="17"/>
        <v>71.571714858288004</v>
      </c>
      <c r="I98">
        <f t="shared" si="18"/>
        <v>57.257371886630402</v>
      </c>
      <c r="J98">
        <f t="shared" si="19"/>
        <v>100.20040080160321</v>
      </c>
      <c r="K98">
        <f t="shared" si="20"/>
        <v>64.414543372459192</v>
      </c>
      <c r="L98">
        <f t="shared" si="21"/>
        <v>18.011819914282761</v>
      </c>
    </row>
    <row r="99" spans="1:12" x14ac:dyDescent="0.45">
      <c r="A99">
        <v>12</v>
      </c>
      <c r="B99" s="1">
        <v>225</v>
      </c>
      <c r="C99" s="1"/>
      <c r="D99" s="27">
        <v>11100</v>
      </c>
      <c r="E99" s="27">
        <v>11080</v>
      </c>
      <c r="F99" s="27">
        <v>11300</v>
      </c>
      <c r="H99">
        <f t="shared" si="17"/>
        <v>85.886057829945599</v>
      </c>
      <c r="I99">
        <f t="shared" si="18"/>
        <v>100.20040080160321</v>
      </c>
      <c r="J99">
        <f t="shared" si="19"/>
        <v>114.5147437732608</v>
      </c>
      <c r="K99">
        <f t="shared" si="20"/>
        <v>104.97184845882241</v>
      </c>
      <c r="L99">
        <f t="shared" si="21"/>
        <v>10.669281312624202</v>
      </c>
    </row>
    <row r="100" spans="1:12" x14ac:dyDescent="0.45">
      <c r="A100">
        <v>13</v>
      </c>
      <c r="B100" s="1">
        <v>256</v>
      </c>
      <c r="C100" s="1"/>
      <c r="D100" s="27">
        <v>11120</v>
      </c>
      <c r="E100" s="27">
        <v>11080</v>
      </c>
      <c r="F100" s="27">
        <v>11300</v>
      </c>
      <c r="H100">
        <f t="shared" si="17"/>
        <v>100.20040080160321</v>
      </c>
      <c r="I100">
        <f t="shared" si="18"/>
        <v>100.20040080160321</v>
      </c>
      <c r="J100">
        <f t="shared" si="19"/>
        <v>114.5147437732608</v>
      </c>
      <c r="K100">
        <f t="shared" si="20"/>
        <v>104.97184845882241</v>
      </c>
      <c r="L100">
        <f t="shared" si="21"/>
        <v>6.7478459889927214</v>
      </c>
    </row>
    <row r="101" spans="1:12" x14ac:dyDescent="0.45">
      <c r="A101">
        <v>14</v>
      </c>
      <c r="B101" s="1">
        <v>289</v>
      </c>
      <c r="C101" s="1"/>
      <c r="D101" s="27">
        <v>11120</v>
      </c>
      <c r="E101" s="27">
        <v>11080</v>
      </c>
      <c r="F101" s="27">
        <v>11300</v>
      </c>
      <c r="H101">
        <f t="shared" si="17"/>
        <v>100.20040080160321</v>
      </c>
      <c r="I101">
        <f t="shared" si="18"/>
        <v>100.20040080160321</v>
      </c>
      <c r="J101">
        <f t="shared" si="19"/>
        <v>114.5147437732608</v>
      </c>
      <c r="K101">
        <f t="shared" si="20"/>
        <v>107.35757228743201</v>
      </c>
      <c r="L101">
        <f t="shared" si="21"/>
        <v>7.1571714858287976</v>
      </c>
    </row>
    <row r="102" spans="1:12" x14ac:dyDescent="0.45">
      <c r="A102">
        <v>15</v>
      </c>
      <c r="B102" s="1">
        <v>324</v>
      </c>
      <c r="C102" s="1"/>
      <c r="D102" s="27">
        <v>11120</v>
      </c>
      <c r="E102" s="27">
        <v>11080</v>
      </c>
      <c r="F102" s="27">
        <v>11300</v>
      </c>
      <c r="H102">
        <f t="shared" si="17"/>
        <v>100.20040080160321</v>
      </c>
      <c r="I102">
        <f t="shared" si="18"/>
        <v>100.20040080160321</v>
      </c>
      <c r="J102">
        <f t="shared" si="19"/>
        <v>114.5147437732608</v>
      </c>
      <c r="K102">
        <f t="shared" si="20"/>
        <v>107.35757228743201</v>
      </c>
      <c r="L102">
        <f t="shared" si="21"/>
        <v>7.1571714858287976</v>
      </c>
    </row>
    <row r="103" spans="1:12" x14ac:dyDescent="0.45">
      <c r="A103">
        <v>16</v>
      </c>
      <c r="B103" s="1">
        <v>1444</v>
      </c>
      <c r="C103" s="1"/>
      <c r="D103" s="27">
        <v>11160</v>
      </c>
      <c r="E103" s="27">
        <v>11140</v>
      </c>
      <c r="F103" s="27">
        <v>11340</v>
      </c>
      <c r="H103">
        <f t="shared" si="17"/>
        <v>128.82908674491841</v>
      </c>
      <c r="I103">
        <f t="shared" si="18"/>
        <v>143.14342971657601</v>
      </c>
      <c r="J103">
        <f t="shared" si="19"/>
        <v>143.14342971657601</v>
      </c>
      <c r="K103">
        <f t="shared" si="20"/>
        <v>140.75770588796641</v>
      </c>
      <c r="L103">
        <f t="shared" si="21"/>
        <v>9.8365913389103419</v>
      </c>
    </row>
    <row r="104" spans="1:12" x14ac:dyDescent="0.45">
      <c r="A104">
        <v>17</v>
      </c>
      <c r="B104" s="1"/>
      <c r="C104" s="1"/>
      <c r="D104" s="27"/>
      <c r="E104" s="27"/>
      <c r="F104" s="27"/>
    </row>
    <row r="105" spans="1:12" x14ac:dyDescent="0.45">
      <c r="B105" s="1"/>
      <c r="C105" s="1"/>
      <c r="G105" s="3" t="s">
        <v>4</v>
      </c>
      <c r="H105" s="45">
        <f>SLOPE(H92:H103,$C$32:$C$43)</f>
        <v>25.983567097453303</v>
      </c>
      <c r="I105" s="45">
        <f>SLOPE(I92:I103,$C$32:$C$43)</f>
        <v>27.611472178922085</v>
      </c>
      <c r="J105" s="45">
        <f>SLOPE(J92:J103,$C$32:$C$43)</f>
        <v>27.438458112292547</v>
      </c>
    </row>
    <row r="106" spans="1:12" x14ac:dyDescent="0.45">
      <c r="B106" s="1"/>
      <c r="C106" s="1"/>
      <c r="H106" s="21" t="s">
        <v>13</v>
      </c>
      <c r="I106" s="65">
        <f>AVERAGE(H105:J105,H85:J85)</f>
        <v>27.025583635108443</v>
      </c>
    </row>
    <row r="107" spans="1:12" x14ac:dyDescent="0.45">
      <c r="B107" s="1"/>
      <c r="C107" s="1"/>
      <c r="H107" s="21" t="s">
        <v>14</v>
      </c>
      <c r="I107" s="25">
        <f>_xlfn.STDEV.S(H105:J105,H85:J85)</f>
        <v>1.7329534331286089</v>
      </c>
    </row>
    <row r="108" spans="1:12" x14ac:dyDescent="0.45">
      <c r="B108" s="1"/>
      <c r="C108" s="1"/>
    </row>
    <row r="109" spans="1:12" x14ac:dyDescent="0.45">
      <c r="B109" s="1"/>
      <c r="C109" s="1"/>
    </row>
    <row r="110" spans="1:12" x14ac:dyDescent="0.45">
      <c r="B110" s="1"/>
      <c r="C110" s="1"/>
    </row>
    <row r="111" spans="1:12" x14ac:dyDescent="0.45">
      <c r="B111" s="1"/>
      <c r="C111" s="1"/>
    </row>
    <row r="112" spans="1:12" x14ac:dyDescent="0.45">
      <c r="B112" s="1"/>
      <c r="C112" s="1"/>
    </row>
    <row r="113" spans="2:9" x14ac:dyDescent="0.45">
      <c r="B113" s="1"/>
      <c r="C113" s="1"/>
    </row>
    <row r="114" spans="2:9" x14ac:dyDescent="0.45">
      <c r="B114" s="1"/>
      <c r="C114" s="1"/>
    </row>
    <row r="115" spans="2:9" x14ac:dyDescent="0.45">
      <c r="B115" s="1"/>
      <c r="C115" s="1"/>
    </row>
    <row r="116" spans="2:9" x14ac:dyDescent="0.45">
      <c r="B116" s="1"/>
      <c r="C116" s="1"/>
    </row>
    <row r="117" spans="2:9" x14ac:dyDescent="0.45">
      <c r="B117" s="1"/>
      <c r="C117" s="1"/>
    </row>
    <row r="118" spans="2:9" x14ac:dyDescent="0.45">
      <c r="B118" s="1"/>
      <c r="C118" s="1"/>
    </row>
    <row r="119" spans="2:9" x14ac:dyDescent="0.45">
      <c r="B119" s="1"/>
      <c r="C119" s="1"/>
    </row>
    <row r="120" spans="2:9" x14ac:dyDescent="0.45">
      <c r="B120" s="1"/>
      <c r="C120" s="1"/>
    </row>
    <row r="121" spans="2:9" x14ac:dyDescent="0.45">
      <c r="B121" s="1"/>
      <c r="C121" s="1"/>
    </row>
    <row r="122" spans="2:9" x14ac:dyDescent="0.45">
      <c r="B122" s="1"/>
      <c r="C122" s="1"/>
    </row>
    <row r="123" spans="2:9" x14ac:dyDescent="0.45">
      <c r="B123" s="3"/>
      <c r="C123" s="3"/>
      <c r="G123" s="3"/>
    </row>
    <row r="124" spans="2:9" s="4" customFormat="1" x14ac:dyDescent="0.45">
      <c r="B124" s="5"/>
      <c r="C124" s="5"/>
    </row>
    <row r="125" spans="2:9" x14ac:dyDescent="0.45">
      <c r="B125" s="1"/>
      <c r="C125" s="1"/>
      <c r="D125" s="1"/>
      <c r="G125" s="1"/>
    </row>
    <row r="126" spans="2:9" x14ac:dyDescent="0.45">
      <c r="B126" s="1"/>
      <c r="C126" s="1"/>
      <c r="I126" s="2"/>
    </row>
    <row r="127" spans="2:9" x14ac:dyDescent="0.45">
      <c r="B127" s="1"/>
      <c r="C127" s="1"/>
    </row>
    <row r="128" spans="2:9" x14ac:dyDescent="0.45">
      <c r="B128" s="1"/>
      <c r="C128" s="1"/>
    </row>
    <row r="129" spans="2:7" x14ac:dyDescent="0.45">
      <c r="B129" s="1"/>
      <c r="C129" s="1"/>
    </row>
    <row r="130" spans="2:7" x14ac:dyDescent="0.45">
      <c r="B130" s="1"/>
      <c r="C130" s="1"/>
    </row>
    <row r="131" spans="2:7" x14ac:dyDescent="0.45">
      <c r="B131" s="1"/>
      <c r="C131" s="1"/>
    </row>
    <row r="132" spans="2:7" x14ac:dyDescent="0.45">
      <c r="B132" s="1"/>
      <c r="C132" s="1"/>
    </row>
    <row r="133" spans="2:7" x14ac:dyDescent="0.45">
      <c r="B133" s="1"/>
      <c r="C133" s="1"/>
    </row>
    <row r="134" spans="2:7" x14ac:dyDescent="0.45">
      <c r="B134" s="1"/>
      <c r="C134" s="1"/>
    </row>
    <row r="135" spans="2:7" x14ac:dyDescent="0.45">
      <c r="B135" s="1"/>
      <c r="C135" s="1"/>
    </row>
    <row r="136" spans="2:7" x14ac:dyDescent="0.45">
      <c r="B136" s="1"/>
      <c r="C136" s="1"/>
    </row>
    <row r="137" spans="2:7" x14ac:dyDescent="0.45">
      <c r="B137" s="1"/>
      <c r="C137" s="1"/>
    </row>
    <row r="138" spans="2:7" x14ac:dyDescent="0.45">
      <c r="B138" s="1"/>
      <c r="C138" s="1"/>
    </row>
    <row r="139" spans="2:7" x14ac:dyDescent="0.45">
      <c r="B139" s="1"/>
      <c r="C139" s="1"/>
    </row>
    <row r="140" spans="2:7" x14ac:dyDescent="0.45">
      <c r="B140" s="1"/>
      <c r="C140" s="1"/>
    </row>
    <row r="141" spans="2:7" x14ac:dyDescent="0.45">
      <c r="B141" s="1"/>
      <c r="C141" s="1"/>
    </row>
    <row r="142" spans="2:7" x14ac:dyDescent="0.45">
      <c r="B142" s="1"/>
      <c r="C142" s="1"/>
    </row>
    <row r="143" spans="2:7" x14ac:dyDescent="0.45">
      <c r="B143" s="1"/>
      <c r="C143" s="1"/>
    </row>
    <row r="144" spans="2:7" x14ac:dyDescent="0.45">
      <c r="B144" s="3"/>
      <c r="C144" s="3"/>
      <c r="G144" s="3"/>
    </row>
    <row r="145" spans="2:9" x14ac:dyDescent="0.45">
      <c r="B145" s="1"/>
      <c r="C145" s="1"/>
      <c r="D145" s="1"/>
      <c r="G145" s="1"/>
    </row>
    <row r="146" spans="2:9" x14ac:dyDescent="0.45">
      <c r="B146" s="1"/>
      <c r="C146" s="1"/>
      <c r="I146" s="2"/>
    </row>
    <row r="147" spans="2:9" x14ac:dyDescent="0.45">
      <c r="B147" s="1"/>
      <c r="C147" s="1"/>
    </row>
    <row r="148" spans="2:9" x14ac:dyDescent="0.45">
      <c r="B148" s="1"/>
      <c r="C148" s="1"/>
    </row>
    <row r="149" spans="2:9" x14ac:dyDescent="0.45">
      <c r="B149" s="1"/>
      <c r="C149" s="1"/>
    </row>
    <row r="150" spans="2:9" x14ac:dyDescent="0.45">
      <c r="B150" s="1"/>
      <c r="C150" s="1"/>
    </row>
    <row r="151" spans="2:9" x14ac:dyDescent="0.45">
      <c r="B151" s="1"/>
      <c r="C151" s="1"/>
    </row>
    <row r="152" spans="2:9" x14ac:dyDescent="0.45">
      <c r="B152" s="1"/>
      <c r="C152" s="1"/>
    </row>
    <row r="153" spans="2:9" x14ac:dyDescent="0.45">
      <c r="B153" s="1"/>
      <c r="C153" s="1"/>
    </row>
    <row r="154" spans="2:9" x14ac:dyDescent="0.45">
      <c r="B154" s="1"/>
      <c r="C154" s="1"/>
    </row>
    <row r="155" spans="2:9" x14ac:dyDescent="0.45">
      <c r="B155" s="1"/>
      <c r="C155" s="1"/>
    </row>
    <row r="156" spans="2:9" x14ac:dyDescent="0.45">
      <c r="B156" s="1"/>
      <c r="C156" s="1"/>
    </row>
    <row r="157" spans="2:9" x14ac:dyDescent="0.45">
      <c r="B157" s="1"/>
      <c r="C157" s="1"/>
    </row>
    <row r="158" spans="2:9" x14ac:dyDescent="0.45">
      <c r="B158" s="1"/>
      <c r="C158" s="1"/>
    </row>
    <row r="159" spans="2:9" x14ac:dyDescent="0.45">
      <c r="B159" s="1"/>
      <c r="C159" s="1"/>
    </row>
    <row r="160" spans="2:9" x14ac:dyDescent="0.45">
      <c r="B160" s="1"/>
      <c r="C160" s="1"/>
    </row>
    <row r="161" spans="2:7" x14ac:dyDescent="0.45">
      <c r="B161" s="1"/>
      <c r="C161" s="1"/>
    </row>
    <row r="162" spans="2:7" x14ac:dyDescent="0.45">
      <c r="B162" s="1"/>
      <c r="C162" s="1"/>
    </row>
    <row r="163" spans="2:7" x14ac:dyDescent="0.45">
      <c r="B163" s="1"/>
      <c r="C163" s="1"/>
    </row>
    <row r="164" spans="2:7" x14ac:dyDescent="0.45">
      <c r="G164" s="3"/>
    </row>
    <row r="165" spans="2:7" x14ac:dyDescent="0.45">
      <c r="B165" s="1"/>
      <c r="C165" s="1"/>
    </row>
    <row r="166" spans="2:7" x14ac:dyDescent="0.45">
      <c r="B166" s="1"/>
      <c r="C166" s="1"/>
    </row>
    <row r="167" spans="2:7" x14ac:dyDescent="0.45">
      <c r="B167" s="1"/>
      <c r="C167" s="1"/>
    </row>
    <row r="168" spans="2:7" x14ac:dyDescent="0.45">
      <c r="B168" s="1"/>
      <c r="C168" s="1"/>
    </row>
    <row r="169" spans="2:7" x14ac:dyDescent="0.45">
      <c r="B169" s="1"/>
      <c r="C169" s="1"/>
    </row>
    <row r="170" spans="2:7" x14ac:dyDescent="0.45">
      <c r="B170" s="1"/>
      <c r="C170" s="1"/>
    </row>
    <row r="171" spans="2:7" x14ac:dyDescent="0.45">
      <c r="B171" s="1"/>
      <c r="C171" s="1"/>
    </row>
    <row r="172" spans="2:7" x14ac:dyDescent="0.45">
      <c r="B172" s="1"/>
      <c r="C172" s="1"/>
    </row>
    <row r="173" spans="2:7" x14ac:dyDescent="0.45">
      <c r="B173" s="1"/>
      <c r="C173" s="1"/>
    </row>
    <row r="174" spans="2:7" x14ac:dyDescent="0.45">
      <c r="B174" s="1"/>
      <c r="C174" s="1"/>
    </row>
    <row r="175" spans="2:7" x14ac:dyDescent="0.45">
      <c r="B175" s="1"/>
      <c r="C175" s="1"/>
    </row>
    <row r="176" spans="2:7" x14ac:dyDescent="0.45">
      <c r="B176" s="1"/>
      <c r="C176" s="1"/>
    </row>
    <row r="177" spans="2:3" x14ac:dyDescent="0.45">
      <c r="B177" s="1"/>
      <c r="C177" s="1"/>
    </row>
    <row r="178" spans="2:3" x14ac:dyDescent="0.45">
      <c r="B178" s="1"/>
      <c r="C178" s="1"/>
    </row>
    <row r="179" spans="2:3" x14ac:dyDescent="0.45">
      <c r="B179" s="1"/>
      <c r="C179" s="1"/>
    </row>
    <row r="180" spans="2:3" x14ac:dyDescent="0.45">
      <c r="B180" s="1"/>
      <c r="C180" s="1"/>
    </row>
    <row r="181" spans="2:3" x14ac:dyDescent="0.45">
      <c r="B181" s="1"/>
      <c r="C181" s="1"/>
    </row>
    <row r="182" spans="2:3" x14ac:dyDescent="0.45">
      <c r="B182" s="1"/>
      <c r="C182" s="1"/>
    </row>
    <row r="183" spans="2:3" x14ac:dyDescent="0.45">
      <c r="B183" s="1"/>
      <c r="C183" s="1"/>
    </row>
    <row r="184" spans="2:3" x14ac:dyDescent="0.45">
      <c r="B184" s="1"/>
      <c r="C184" s="1"/>
    </row>
    <row r="185" spans="2:3" x14ac:dyDescent="0.45">
      <c r="B185" s="1"/>
      <c r="C185" s="1"/>
    </row>
    <row r="186" spans="2:3" x14ac:dyDescent="0.45">
      <c r="B186" s="1"/>
      <c r="C186" s="1"/>
    </row>
    <row r="187" spans="2:3" x14ac:dyDescent="0.45">
      <c r="B187" s="1"/>
      <c r="C187" s="1"/>
    </row>
    <row r="188" spans="2:3" x14ac:dyDescent="0.45">
      <c r="B188" s="1"/>
      <c r="C188" s="1"/>
    </row>
    <row r="189" spans="2:3" x14ac:dyDescent="0.45">
      <c r="B189" s="1"/>
      <c r="C189" s="1"/>
    </row>
    <row r="190" spans="2:3" x14ac:dyDescent="0.45">
      <c r="B190" s="1"/>
      <c r="C190" s="1"/>
    </row>
    <row r="191" spans="2:3" x14ac:dyDescent="0.45">
      <c r="B191" s="1"/>
      <c r="C191" s="1"/>
    </row>
    <row r="192" spans="2:3" x14ac:dyDescent="0.45">
      <c r="B192" s="1"/>
      <c r="C192" s="1"/>
    </row>
    <row r="193" spans="2:3" x14ac:dyDescent="0.45">
      <c r="B193" s="1"/>
      <c r="C193" s="1"/>
    </row>
    <row r="194" spans="2:3" x14ac:dyDescent="0.45">
      <c r="B194" s="1"/>
      <c r="C194" s="1"/>
    </row>
    <row r="195" spans="2:3" x14ac:dyDescent="0.45">
      <c r="B195" s="1"/>
      <c r="C195" s="1"/>
    </row>
    <row r="196" spans="2:3" x14ac:dyDescent="0.45">
      <c r="B196" s="1"/>
      <c r="C196" s="1"/>
    </row>
    <row r="197" spans="2:3" x14ac:dyDescent="0.45">
      <c r="B197" s="1"/>
      <c r="C197" s="1"/>
    </row>
    <row r="198" spans="2:3" x14ac:dyDescent="0.45">
      <c r="B198" s="1"/>
      <c r="C198" s="1"/>
    </row>
    <row r="199" spans="2:3" x14ac:dyDescent="0.45">
      <c r="B199" s="1"/>
      <c r="C199" s="1"/>
    </row>
    <row r="200" spans="2:3" x14ac:dyDescent="0.45">
      <c r="B200" s="1"/>
      <c r="C200" s="1"/>
    </row>
    <row r="201" spans="2:3" x14ac:dyDescent="0.45">
      <c r="B201" s="1"/>
      <c r="C201" s="1"/>
    </row>
    <row r="202" spans="2:3" x14ac:dyDescent="0.45">
      <c r="B202" s="1"/>
      <c r="C202" s="1"/>
    </row>
    <row r="203" spans="2:3" x14ac:dyDescent="0.45">
      <c r="B203" s="1"/>
      <c r="C203" s="1"/>
    </row>
    <row r="204" spans="2:3" x14ac:dyDescent="0.45">
      <c r="B204" s="1"/>
      <c r="C204" s="1"/>
    </row>
    <row r="205" spans="2:3" x14ac:dyDescent="0.45">
      <c r="B205" s="1"/>
      <c r="C205" s="1"/>
    </row>
    <row r="206" spans="2:3" x14ac:dyDescent="0.45">
      <c r="B206" s="1"/>
      <c r="C206" s="1"/>
    </row>
    <row r="207" spans="2:3" x14ac:dyDescent="0.45">
      <c r="B207" s="1"/>
      <c r="C207" s="1"/>
    </row>
    <row r="208" spans="2:3" x14ac:dyDescent="0.45">
      <c r="B208" s="1"/>
      <c r="C208" s="1"/>
    </row>
    <row r="209" spans="2:3" x14ac:dyDescent="0.45">
      <c r="B209" s="1"/>
      <c r="C209" s="1"/>
    </row>
    <row r="210" spans="2:3" x14ac:dyDescent="0.45">
      <c r="B210" s="1"/>
      <c r="C210" s="1"/>
    </row>
    <row r="211" spans="2:3" x14ac:dyDescent="0.45">
      <c r="B211" s="1"/>
      <c r="C211" s="1"/>
    </row>
    <row r="212" spans="2:3" x14ac:dyDescent="0.45">
      <c r="B212" s="1"/>
      <c r="C212" s="1"/>
    </row>
    <row r="213" spans="2:3" x14ac:dyDescent="0.45">
      <c r="B213" s="1"/>
      <c r="C213" s="1"/>
    </row>
    <row r="214" spans="2:3" x14ac:dyDescent="0.45">
      <c r="B214" s="1"/>
      <c r="C214" s="1"/>
    </row>
    <row r="215" spans="2:3" x14ac:dyDescent="0.45">
      <c r="B215" s="1"/>
      <c r="C215" s="1"/>
    </row>
    <row r="216" spans="2:3" x14ac:dyDescent="0.45">
      <c r="B216" s="1"/>
      <c r="C216" s="1"/>
    </row>
    <row r="217" spans="2:3" x14ac:dyDescent="0.45">
      <c r="B217" s="1"/>
      <c r="C217" s="1"/>
    </row>
    <row r="218" spans="2:3" x14ac:dyDescent="0.45">
      <c r="B218" s="1"/>
      <c r="C218" s="1"/>
    </row>
    <row r="219" spans="2:3" x14ac:dyDescent="0.45">
      <c r="B219" s="1"/>
      <c r="C219" s="1"/>
    </row>
    <row r="220" spans="2:3" x14ac:dyDescent="0.45">
      <c r="B220" s="1"/>
      <c r="C220" s="1"/>
    </row>
    <row r="221" spans="2:3" x14ac:dyDescent="0.45">
      <c r="B221" s="1"/>
      <c r="C221" s="1"/>
    </row>
    <row r="222" spans="2:3" x14ac:dyDescent="0.45">
      <c r="B222" s="1"/>
      <c r="C222" s="1"/>
    </row>
    <row r="223" spans="2:3" x14ac:dyDescent="0.45">
      <c r="B223" s="1"/>
      <c r="C223" s="1"/>
    </row>
    <row r="224" spans="2:3" x14ac:dyDescent="0.45">
      <c r="B224" s="1"/>
      <c r="C224" s="1"/>
    </row>
    <row r="225" spans="2:3" x14ac:dyDescent="0.45">
      <c r="B225" s="1"/>
      <c r="C225" s="1"/>
    </row>
    <row r="226" spans="2:3" x14ac:dyDescent="0.45">
      <c r="B226" s="1"/>
      <c r="C226" s="1"/>
    </row>
    <row r="227" spans="2:3" x14ac:dyDescent="0.45">
      <c r="B227" s="1"/>
      <c r="C227" s="1"/>
    </row>
    <row r="228" spans="2:3" x14ac:dyDescent="0.45">
      <c r="B228" s="1"/>
      <c r="C228" s="1"/>
    </row>
    <row r="229" spans="2:3" x14ac:dyDescent="0.45">
      <c r="B229" s="1"/>
      <c r="C229" s="1"/>
    </row>
    <row r="230" spans="2:3" x14ac:dyDescent="0.45">
      <c r="B230" s="1"/>
      <c r="C230" s="1"/>
    </row>
    <row r="231" spans="2:3" x14ac:dyDescent="0.45">
      <c r="B231" s="1"/>
      <c r="C231" s="1"/>
    </row>
    <row r="232" spans="2:3" x14ac:dyDescent="0.45">
      <c r="B232" s="1"/>
      <c r="C232" s="1"/>
    </row>
    <row r="233" spans="2:3" x14ac:dyDescent="0.45">
      <c r="B233" s="1"/>
      <c r="C233" s="1"/>
    </row>
    <row r="234" spans="2:3" x14ac:dyDescent="0.45">
      <c r="B234" s="1"/>
      <c r="C234" s="1"/>
    </row>
    <row r="235" spans="2:3" x14ac:dyDescent="0.45">
      <c r="B235" s="1"/>
      <c r="C235" s="1"/>
    </row>
    <row r="236" spans="2:3" x14ac:dyDescent="0.45">
      <c r="B236" s="1"/>
      <c r="C236" s="1"/>
    </row>
    <row r="237" spans="2:3" x14ac:dyDescent="0.45">
      <c r="B237" s="1"/>
      <c r="C237" s="1"/>
    </row>
    <row r="238" spans="2:3" x14ac:dyDescent="0.45">
      <c r="B238" s="1"/>
      <c r="C238" s="1"/>
    </row>
    <row r="239" spans="2:3" x14ac:dyDescent="0.45">
      <c r="B239" s="1"/>
      <c r="C239" s="1"/>
    </row>
    <row r="241" spans="2:3" x14ac:dyDescent="0.45">
      <c r="B241" s="1"/>
      <c r="C241" s="1"/>
    </row>
    <row r="242" spans="2:3" x14ac:dyDescent="0.45">
      <c r="B242" s="1"/>
      <c r="C242" s="1"/>
    </row>
    <row r="243" spans="2:3" x14ac:dyDescent="0.45">
      <c r="B243" s="1"/>
      <c r="C243" s="1"/>
    </row>
    <row r="244" spans="2:3" x14ac:dyDescent="0.45">
      <c r="B244" s="1"/>
      <c r="C244" s="1"/>
    </row>
    <row r="245" spans="2:3" x14ac:dyDescent="0.45">
      <c r="B245" s="1"/>
      <c r="C245" s="1"/>
    </row>
    <row r="246" spans="2:3" x14ac:dyDescent="0.45">
      <c r="B246" s="1"/>
      <c r="C246" s="1"/>
    </row>
    <row r="247" spans="2:3" x14ac:dyDescent="0.45">
      <c r="B247" s="1"/>
      <c r="C247" s="1"/>
    </row>
    <row r="248" spans="2:3" x14ac:dyDescent="0.45">
      <c r="B248" s="1"/>
      <c r="C248" s="1"/>
    </row>
    <row r="249" spans="2:3" x14ac:dyDescent="0.45">
      <c r="B249" s="1"/>
      <c r="C249" s="1"/>
    </row>
    <row r="250" spans="2:3" x14ac:dyDescent="0.45">
      <c r="B250" s="1"/>
      <c r="C250" s="1"/>
    </row>
    <row r="251" spans="2:3" x14ac:dyDescent="0.45">
      <c r="B251" s="1"/>
      <c r="C251" s="1"/>
    </row>
    <row r="252" spans="2:3" x14ac:dyDescent="0.45">
      <c r="B252" s="1"/>
      <c r="C252" s="1"/>
    </row>
    <row r="253" spans="2:3" x14ac:dyDescent="0.45">
      <c r="B253" s="1"/>
      <c r="C253" s="1"/>
    </row>
    <row r="254" spans="2:3" x14ac:dyDescent="0.45">
      <c r="B254" s="1"/>
      <c r="C254" s="1"/>
    </row>
    <row r="255" spans="2:3" x14ac:dyDescent="0.45">
      <c r="B255" s="1"/>
      <c r="C255" s="1"/>
    </row>
    <row r="256" spans="2:3" x14ac:dyDescent="0.45">
      <c r="B256" s="1"/>
      <c r="C256" s="1"/>
    </row>
    <row r="257" spans="2:3" x14ac:dyDescent="0.45">
      <c r="B257" s="1"/>
      <c r="C257" s="1"/>
    </row>
    <row r="258" spans="2:3" x14ac:dyDescent="0.45">
      <c r="B258" s="1"/>
      <c r="C258" s="1"/>
    </row>
    <row r="259" spans="2:3" x14ac:dyDescent="0.45">
      <c r="B259" s="1"/>
      <c r="C259" s="1"/>
    </row>
    <row r="260" spans="2:3" x14ac:dyDescent="0.45">
      <c r="B260" s="1"/>
      <c r="C260" s="1"/>
    </row>
    <row r="261" spans="2:3" x14ac:dyDescent="0.45">
      <c r="B261" s="1"/>
      <c r="C261" s="1"/>
    </row>
    <row r="262" spans="2:3" x14ac:dyDescent="0.45">
      <c r="B262" s="1"/>
      <c r="C262" s="1"/>
    </row>
    <row r="263" spans="2:3" x14ac:dyDescent="0.45">
      <c r="B263" s="1"/>
      <c r="C263" s="1"/>
    </row>
    <row r="264" spans="2:3" x14ac:dyDescent="0.45">
      <c r="B264" s="1"/>
      <c r="C264" s="1"/>
    </row>
    <row r="265" spans="2:3" x14ac:dyDescent="0.45">
      <c r="B265" s="1"/>
      <c r="C265" s="1"/>
    </row>
    <row r="266" spans="2:3" x14ac:dyDescent="0.45">
      <c r="B266" s="1"/>
      <c r="C266" s="1"/>
    </row>
  </sheetData>
  <mergeCells count="8">
    <mergeCell ref="D90:F90"/>
    <mergeCell ref="H90:J90"/>
    <mergeCell ref="D30:F30"/>
    <mergeCell ref="H30:J30"/>
    <mergeCell ref="D50:F50"/>
    <mergeCell ref="H50:J50"/>
    <mergeCell ref="D70:F70"/>
    <mergeCell ref="H70:J70"/>
  </mergeCells>
  <pageMargins left="0.7" right="0.7" top="0.75" bottom="0.75" header="0.3" footer="0.3"/>
  <pageSetup paperSize="9" orientation="landscape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9"/>
  </sheetPr>
  <dimension ref="A1:L266"/>
  <sheetViews>
    <sheetView zoomScale="79" zoomScaleNormal="79" workbookViewId="0">
      <selection activeCell="B22" sqref="B22"/>
    </sheetView>
  </sheetViews>
  <sheetFormatPr defaultColWidth="8.73046875" defaultRowHeight="14.25" x14ac:dyDescent="0.45"/>
  <cols>
    <col min="1" max="1" width="22.53125" customWidth="1"/>
    <col min="2" max="2" width="10.06640625" customWidth="1"/>
    <col min="3" max="3" width="9.265625" customWidth="1"/>
    <col min="4" max="4" width="15" customWidth="1"/>
    <col min="5" max="5" width="14.53125" customWidth="1"/>
    <col min="6" max="6" width="14.06640625" customWidth="1"/>
    <col min="7" max="7" width="11.19921875" customWidth="1"/>
    <col min="8" max="8" width="16.53125" customWidth="1"/>
    <col min="9" max="9" width="21" customWidth="1"/>
    <col min="10" max="10" width="16" customWidth="1"/>
  </cols>
  <sheetData>
    <row r="1" spans="1:10" ht="23.25" x14ac:dyDescent="0.7">
      <c r="A1" s="16" t="s">
        <v>18</v>
      </c>
    </row>
    <row r="2" spans="1:10" ht="23.25" x14ac:dyDescent="0.7">
      <c r="A2" s="17" t="s">
        <v>48</v>
      </c>
    </row>
    <row r="4" spans="1:10" ht="14.65" thickBot="1" x14ac:dyDescent="0.5">
      <c r="A4" t="s">
        <v>19</v>
      </c>
      <c r="D4" s="28">
        <v>43628</v>
      </c>
      <c r="J4" s="9" t="s">
        <v>15</v>
      </c>
    </row>
    <row r="5" spans="1:10" x14ac:dyDescent="0.45">
      <c r="A5" t="s">
        <v>20</v>
      </c>
      <c r="D5" s="29">
        <v>43663</v>
      </c>
      <c r="I5" s="46" t="s">
        <v>5</v>
      </c>
      <c r="J5" s="47"/>
    </row>
    <row r="6" spans="1:10" ht="15.75" x14ac:dyDescent="0.5">
      <c r="A6" s="31" t="s">
        <v>21</v>
      </c>
      <c r="B6" s="30"/>
      <c r="C6" s="30"/>
      <c r="I6" s="48" t="s">
        <v>13</v>
      </c>
      <c r="J6" s="53">
        <f>AVERAGE(B11:B17)</f>
        <v>35.193333333333335</v>
      </c>
    </row>
    <row r="7" spans="1:10" ht="16.149999999999999" thickBot="1" x14ac:dyDescent="0.55000000000000004">
      <c r="B7" s="30"/>
      <c r="C7" s="30"/>
      <c r="I7" s="49" t="s">
        <v>14</v>
      </c>
      <c r="J7" s="54">
        <f>STDEVA(B11:B17)</f>
        <v>2.6871794382462335</v>
      </c>
    </row>
    <row r="8" spans="1:10" x14ac:dyDescent="0.45">
      <c r="A8" s="7" t="s">
        <v>5</v>
      </c>
      <c r="E8" s="19" t="s">
        <v>17</v>
      </c>
      <c r="I8" s="50" t="s">
        <v>17</v>
      </c>
      <c r="J8" s="55"/>
    </row>
    <row r="9" spans="1:10" ht="15.75" x14ac:dyDescent="0.5">
      <c r="A9" s="7"/>
      <c r="E9" s="19"/>
      <c r="I9" s="51" t="s">
        <v>13</v>
      </c>
      <c r="J9" s="53">
        <f>AVERAGE(F11:F17)</f>
        <v>34.856666666666662</v>
      </c>
    </row>
    <row r="10" spans="1:10" ht="16.149999999999999" thickBot="1" x14ac:dyDescent="0.55000000000000004">
      <c r="A10" s="7" t="s">
        <v>6</v>
      </c>
      <c r="B10" s="9" t="s">
        <v>15</v>
      </c>
      <c r="C10" s="9"/>
      <c r="E10" s="19" t="s">
        <v>6</v>
      </c>
      <c r="F10" s="9" t="s">
        <v>15</v>
      </c>
      <c r="I10" s="52" t="s">
        <v>14</v>
      </c>
      <c r="J10" s="54">
        <f>STDEVA(F11:F17)</f>
        <v>5.7532976051420732</v>
      </c>
    </row>
    <row r="11" spans="1:10" x14ac:dyDescent="0.45">
      <c r="A11" s="11" t="s">
        <v>11</v>
      </c>
      <c r="B11" s="7">
        <v>37.1</v>
      </c>
      <c r="C11" s="7"/>
      <c r="E11" s="20" t="s">
        <v>11</v>
      </c>
      <c r="F11" s="20">
        <v>31.54</v>
      </c>
    </row>
    <row r="12" spans="1:10" x14ac:dyDescent="0.45">
      <c r="A12" s="11" t="s">
        <v>12</v>
      </c>
      <c r="B12" s="7"/>
      <c r="C12" s="7"/>
      <c r="E12" s="20" t="s">
        <v>12</v>
      </c>
      <c r="F12" s="20"/>
    </row>
    <row r="13" spans="1:10" x14ac:dyDescent="0.45">
      <c r="A13" s="7" t="s">
        <v>7</v>
      </c>
      <c r="B13" s="7"/>
      <c r="C13" s="7"/>
      <c r="E13" s="19" t="s">
        <v>7</v>
      </c>
      <c r="F13" s="20"/>
    </row>
    <row r="14" spans="1:10" x14ac:dyDescent="0.45">
      <c r="A14" s="11" t="s">
        <v>11</v>
      </c>
      <c r="B14" s="7">
        <v>36.36</v>
      </c>
      <c r="C14" s="7"/>
      <c r="E14" s="20" t="s">
        <v>11</v>
      </c>
      <c r="F14" s="20">
        <v>31.53</v>
      </c>
    </row>
    <row r="15" spans="1:10" x14ac:dyDescent="0.45">
      <c r="A15" s="11" t="s">
        <v>12</v>
      </c>
      <c r="B15" s="7"/>
      <c r="C15" s="7"/>
      <c r="E15" s="20" t="s">
        <v>12</v>
      </c>
      <c r="F15" s="20"/>
    </row>
    <row r="16" spans="1:10" x14ac:dyDescent="0.45">
      <c r="A16" s="7" t="s">
        <v>8</v>
      </c>
      <c r="B16" s="7"/>
      <c r="C16" s="7"/>
      <c r="E16" s="19" t="s">
        <v>8</v>
      </c>
      <c r="F16" s="20"/>
    </row>
    <row r="17" spans="1:12" x14ac:dyDescent="0.45">
      <c r="A17" s="11" t="s">
        <v>11</v>
      </c>
      <c r="B17" s="7">
        <v>32.119999999999997</v>
      </c>
      <c r="C17" s="7"/>
      <c r="E17" s="20" t="s">
        <v>11</v>
      </c>
      <c r="F17" s="20">
        <v>41.5</v>
      </c>
    </row>
    <row r="18" spans="1:12" x14ac:dyDescent="0.45">
      <c r="A18" s="11" t="s">
        <v>12</v>
      </c>
      <c r="B18" s="7"/>
      <c r="C18" s="7"/>
      <c r="E18" s="20" t="s">
        <v>12</v>
      </c>
      <c r="F18" s="20"/>
    </row>
    <row r="19" spans="1:12" x14ac:dyDescent="0.45">
      <c r="A19" s="12" t="s">
        <v>13</v>
      </c>
      <c r="B19" s="13">
        <f>AVERAGE(B17:B18,B14:B15,B11:B12)</f>
        <v>35.193333333333328</v>
      </c>
      <c r="C19" s="13"/>
      <c r="E19" s="21" t="s">
        <v>13</v>
      </c>
      <c r="F19" s="24">
        <f>AVERAGE(F17:F18,F14:F15,F11:F12)</f>
        <v>34.856666666666662</v>
      </c>
    </row>
    <row r="20" spans="1:12" x14ac:dyDescent="0.45">
      <c r="A20" s="12" t="s">
        <v>14</v>
      </c>
      <c r="B20" s="14">
        <f>_xlfn.STDEV.S(B17:B18,B14:B15,B11:B12)</f>
        <v>2.6871794382462335</v>
      </c>
      <c r="C20" s="14"/>
      <c r="E20" s="21" t="s">
        <v>14</v>
      </c>
      <c r="F20" s="25">
        <f>_xlfn.STDEV.S(F17:F18,F14:F15,F11:F12)</f>
        <v>5.7532976051420928</v>
      </c>
    </row>
    <row r="25" spans="1:12" x14ac:dyDescent="0.45">
      <c r="A25" s="9" t="s">
        <v>10</v>
      </c>
      <c r="B25" s="9">
        <v>14</v>
      </c>
      <c r="C25" s="9"/>
    </row>
    <row r="26" spans="1:12" x14ac:dyDescent="0.45">
      <c r="A26" t="s">
        <v>9</v>
      </c>
      <c r="B26">
        <v>100</v>
      </c>
    </row>
    <row r="27" spans="1:12" x14ac:dyDescent="0.45">
      <c r="A27" t="s">
        <v>0</v>
      </c>
      <c r="B27">
        <f>B25*B26</f>
        <v>1400</v>
      </c>
    </row>
    <row r="29" spans="1:12" x14ac:dyDescent="0.45">
      <c r="B29" s="15" t="s">
        <v>26</v>
      </c>
      <c r="C29" s="15"/>
    </row>
    <row r="30" spans="1:12" x14ac:dyDescent="0.45">
      <c r="A30" s="6"/>
      <c r="D30" s="66" t="s">
        <v>1</v>
      </c>
      <c r="E30" s="66"/>
      <c r="F30" s="66"/>
      <c r="H30" s="66" t="s">
        <v>2</v>
      </c>
      <c r="I30" s="66"/>
      <c r="J30" s="66"/>
    </row>
    <row r="31" spans="1:12" x14ac:dyDescent="0.45">
      <c r="B31" s="1" t="s">
        <v>3</v>
      </c>
      <c r="C31" s="43" t="s">
        <v>47</v>
      </c>
      <c r="D31" t="s">
        <v>33</v>
      </c>
      <c r="E31" t="s">
        <v>34</v>
      </c>
      <c r="F31" t="s">
        <v>35</v>
      </c>
      <c r="H31" t="s">
        <v>33</v>
      </c>
      <c r="I31" t="s">
        <v>34</v>
      </c>
      <c r="J31" t="s">
        <v>35</v>
      </c>
    </row>
    <row r="32" spans="1:12" x14ac:dyDescent="0.45">
      <c r="A32">
        <v>0</v>
      </c>
      <c r="B32" s="1">
        <v>0</v>
      </c>
      <c r="C32" s="1">
        <f>SQRT(B32/60)</f>
        <v>0</v>
      </c>
      <c r="D32" s="35">
        <v>12100</v>
      </c>
      <c r="E32" s="35">
        <v>11860</v>
      </c>
      <c r="F32" s="35">
        <v>11780</v>
      </c>
      <c r="H32">
        <f>(D32-D$32)/(0.000998*$B$27)</f>
        <v>0</v>
      </c>
      <c r="I32">
        <f t="shared" ref="I32:J33" si="0">(E32-E$32)/(0.000998*$B$27)</f>
        <v>0</v>
      </c>
      <c r="J32">
        <f t="shared" si="0"/>
        <v>0</v>
      </c>
      <c r="K32">
        <f>AVERAGE(H32:J32)</f>
        <v>0</v>
      </c>
      <c r="L32">
        <f>_xlfn.STDEV.P(H32:J32)</f>
        <v>0</v>
      </c>
    </row>
    <row r="33" spans="1:12" x14ac:dyDescent="0.45">
      <c r="A33">
        <v>1</v>
      </c>
      <c r="B33" s="1">
        <v>1</v>
      </c>
      <c r="C33" s="1">
        <f t="shared" ref="C33:C43" si="1">SQRT(B33/60)</f>
        <v>0.12909944487358055</v>
      </c>
      <c r="D33" s="35">
        <v>12120</v>
      </c>
      <c r="E33" s="35">
        <v>11880</v>
      </c>
      <c r="F33" s="35">
        <v>11820</v>
      </c>
      <c r="H33">
        <f>(D33-D$32)/(0.000998*$B$27)</f>
        <v>14.314342971657601</v>
      </c>
      <c r="I33">
        <f t="shared" si="0"/>
        <v>14.314342971657601</v>
      </c>
      <c r="J33">
        <f t="shared" si="0"/>
        <v>28.628685943315201</v>
      </c>
      <c r="K33">
        <f t="shared" ref="K33:K43" si="2">AVERAGE(H33:J33)</f>
        <v>19.085790628876801</v>
      </c>
      <c r="L33">
        <f t="shared" ref="L33:L43" si="3">_xlfn.STDEV.P(H33:J33)</f>
        <v>6.7478459889927214</v>
      </c>
    </row>
    <row r="34" spans="1:12" x14ac:dyDescent="0.45">
      <c r="A34">
        <v>2</v>
      </c>
      <c r="B34" s="1">
        <v>16</v>
      </c>
      <c r="C34" s="1">
        <f t="shared" si="1"/>
        <v>0.5163977794943222</v>
      </c>
      <c r="D34" s="35">
        <v>12120</v>
      </c>
      <c r="E34" s="35">
        <v>11880</v>
      </c>
      <c r="F34" s="35">
        <v>11820</v>
      </c>
      <c r="H34">
        <f t="shared" ref="H34:H43" si="4">(D34-D$32)/(0.000998*$B$27)</f>
        <v>14.314342971657601</v>
      </c>
      <c r="I34">
        <f t="shared" ref="I34:I43" si="5">(E34-E$32)/(0.000998*$B$27)</f>
        <v>14.314342971657601</v>
      </c>
      <c r="J34">
        <f t="shared" ref="J34:J43" si="6">(F34-F$32)/(0.000998*$B$27)</f>
        <v>28.628685943315201</v>
      </c>
      <c r="K34">
        <f t="shared" si="2"/>
        <v>19.085790628876801</v>
      </c>
      <c r="L34">
        <f t="shared" si="3"/>
        <v>6.7478459889927214</v>
      </c>
    </row>
    <row r="35" spans="1:12" x14ac:dyDescent="0.45">
      <c r="A35">
        <v>3</v>
      </c>
      <c r="B35" s="1">
        <v>36</v>
      </c>
      <c r="C35" s="1">
        <f t="shared" si="1"/>
        <v>0.7745966692414834</v>
      </c>
      <c r="D35" s="35">
        <v>12120</v>
      </c>
      <c r="E35" s="35">
        <v>11880</v>
      </c>
      <c r="F35" s="35">
        <v>11820</v>
      </c>
      <c r="H35">
        <f t="shared" si="4"/>
        <v>14.314342971657601</v>
      </c>
      <c r="I35">
        <f t="shared" si="5"/>
        <v>14.314342971657601</v>
      </c>
      <c r="J35">
        <f t="shared" si="6"/>
        <v>28.628685943315201</v>
      </c>
      <c r="K35">
        <f t="shared" si="2"/>
        <v>19.085790628876801</v>
      </c>
      <c r="L35">
        <f t="shared" si="3"/>
        <v>6.7478459889927214</v>
      </c>
    </row>
    <row r="36" spans="1:12" x14ac:dyDescent="0.45">
      <c r="A36">
        <v>5</v>
      </c>
      <c r="B36" s="1">
        <v>64</v>
      </c>
      <c r="C36" s="1">
        <f t="shared" si="1"/>
        <v>1.0327955589886444</v>
      </c>
      <c r="D36" s="35">
        <v>12120</v>
      </c>
      <c r="E36" s="35">
        <v>11880</v>
      </c>
      <c r="F36" s="35">
        <v>11820</v>
      </c>
      <c r="H36">
        <f t="shared" si="4"/>
        <v>14.314342971657601</v>
      </c>
      <c r="I36">
        <f t="shared" si="5"/>
        <v>14.314342971657601</v>
      </c>
      <c r="J36">
        <f t="shared" si="6"/>
        <v>28.628685943315201</v>
      </c>
      <c r="K36">
        <f t="shared" si="2"/>
        <v>19.085790628876801</v>
      </c>
      <c r="L36">
        <f t="shared" si="3"/>
        <v>6.7478459889927214</v>
      </c>
    </row>
    <row r="37" spans="1:12" x14ac:dyDescent="0.45">
      <c r="A37">
        <v>8</v>
      </c>
      <c r="B37" s="1">
        <v>121</v>
      </c>
      <c r="C37" s="1">
        <f t="shared" si="1"/>
        <v>1.4200938936093861</v>
      </c>
      <c r="D37" s="35">
        <v>12120</v>
      </c>
      <c r="E37" s="35">
        <v>11900</v>
      </c>
      <c r="F37" s="35">
        <v>11840</v>
      </c>
      <c r="H37">
        <f t="shared" si="4"/>
        <v>14.314342971657601</v>
      </c>
      <c r="I37">
        <f t="shared" si="5"/>
        <v>28.628685943315201</v>
      </c>
      <c r="J37">
        <f t="shared" si="6"/>
        <v>42.9430289149728</v>
      </c>
      <c r="K37">
        <f t="shared" ref="K37:K38" si="7">AVERAGE(H37:J37)</f>
        <v>28.628685943315201</v>
      </c>
      <c r="L37">
        <f t="shared" ref="L37:L38" si="8">_xlfn.STDEV.P(H37:J37)</f>
        <v>11.68761209458525</v>
      </c>
    </row>
    <row r="38" spans="1:12" x14ac:dyDescent="0.45">
      <c r="A38">
        <v>11</v>
      </c>
      <c r="B38" s="1">
        <v>196</v>
      </c>
      <c r="C38" s="1">
        <f t="shared" si="1"/>
        <v>1.8073922282301278</v>
      </c>
      <c r="D38" s="35">
        <v>12140</v>
      </c>
      <c r="E38" s="35">
        <v>11920</v>
      </c>
      <c r="F38" s="35">
        <v>11840</v>
      </c>
      <c r="H38">
        <f t="shared" si="4"/>
        <v>28.628685943315201</v>
      </c>
      <c r="I38">
        <f t="shared" si="5"/>
        <v>42.9430289149728</v>
      </c>
      <c r="J38">
        <f t="shared" si="6"/>
        <v>42.9430289149728</v>
      </c>
      <c r="K38">
        <f t="shared" si="7"/>
        <v>38.171581257753601</v>
      </c>
      <c r="L38">
        <f t="shared" si="8"/>
        <v>6.7478459889927072</v>
      </c>
    </row>
    <row r="39" spans="1:12" x14ac:dyDescent="0.45">
      <c r="A39">
        <v>12</v>
      </c>
      <c r="B39" s="1">
        <v>225</v>
      </c>
      <c r="C39" s="1">
        <f t="shared" si="1"/>
        <v>1.9364916731037085</v>
      </c>
      <c r="D39" s="35">
        <v>12160</v>
      </c>
      <c r="E39" s="35">
        <v>11920</v>
      </c>
      <c r="F39" s="35">
        <v>11840</v>
      </c>
      <c r="H39">
        <f t="shared" si="4"/>
        <v>42.9430289149728</v>
      </c>
      <c r="I39">
        <f t="shared" si="5"/>
        <v>42.9430289149728</v>
      </c>
      <c r="J39">
        <f t="shared" si="6"/>
        <v>42.9430289149728</v>
      </c>
      <c r="K39">
        <f t="shared" si="2"/>
        <v>42.943028914972807</v>
      </c>
      <c r="L39">
        <f t="shared" si="3"/>
        <v>7.1054273576010019E-15</v>
      </c>
    </row>
    <row r="40" spans="1:12" x14ac:dyDescent="0.45">
      <c r="A40">
        <v>13</v>
      </c>
      <c r="B40" s="1">
        <v>256</v>
      </c>
      <c r="C40" s="1">
        <f t="shared" si="1"/>
        <v>2.0655911179772888</v>
      </c>
      <c r="D40" s="35">
        <v>12160</v>
      </c>
      <c r="E40" s="35">
        <v>11920</v>
      </c>
      <c r="F40" s="35">
        <v>11860</v>
      </c>
      <c r="H40">
        <f t="shared" si="4"/>
        <v>42.9430289149728</v>
      </c>
      <c r="I40">
        <f t="shared" si="5"/>
        <v>42.9430289149728</v>
      </c>
      <c r="J40">
        <f t="shared" si="6"/>
        <v>57.257371886630402</v>
      </c>
      <c r="K40">
        <f t="shared" si="2"/>
        <v>47.714476572192005</v>
      </c>
      <c r="L40">
        <f t="shared" si="3"/>
        <v>6.7478459889927072</v>
      </c>
    </row>
    <row r="41" spans="1:12" x14ac:dyDescent="0.45">
      <c r="A41">
        <v>14</v>
      </c>
      <c r="B41" s="1">
        <v>289</v>
      </c>
      <c r="C41" s="1">
        <f t="shared" si="1"/>
        <v>2.1946905628508695</v>
      </c>
      <c r="D41" s="35">
        <v>12160</v>
      </c>
      <c r="E41" s="35">
        <v>11920</v>
      </c>
      <c r="F41" s="35">
        <v>11860</v>
      </c>
      <c r="H41">
        <f t="shared" si="4"/>
        <v>42.9430289149728</v>
      </c>
      <c r="I41">
        <f t="shared" si="5"/>
        <v>42.9430289149728</v>
      </c>
      <c r="J41">
        <f t="shared" si="6"/>
        <v>57.257371886630402</v>
      </c>
      <c r="K41">
        <f t="shared" si="2"/>
        <v>47.714476572192005</v>
      </c>
      <c r="L41">
        <f t="shared" si="3"/>
        <v>6.7478459889927072</v>
      </c>
    </row>
    <row r="42" spans="1:12" x14ac:dyDescent="0.45">
      <c r="A42">
        <v>15</v>
      </c>
      <c r="B42" s="1">
        <v>324</v>
      </c>
      <c r="C42" s="1">
        <f t="shared" si="1"/>
        <v>2.3237900077244502</v>
      </c>
      <c r="D42" s="35">
        <v>12160</v>
      </c>
      <c r="E42" s="35">
        <v>11920</v>
      </c>
      <c r="F42" s="35">
        <v>11860</v>
      </c>
      <c r="H42">
        <f t="shared" si="4"/>
        <v>42.9430289149728</v>
      </c>
      <c r="I42">
        <f t="shared" si="5"/>
        <v>42.9430289149728</v>
      </c>
      <c r="J42">
        <f t="shared" si="6"/>
        <v>57.257371886630402</v>
      </c>
      <c r="K42">
        <f t="shared" si="2"/>
        <v>47.714476572192005</v>
      </c>
      <c r="L42">
        <f t="shared" si="3"/>
        <v>6.7478459889927072</v>
      </c>
    </row>
    <row r="43" spans="1:12" x14ac:dyDescent="0.45">
      <c r="A43">
        <v>16</v>
      </c>
      <c r="B43" s="1">
        <v>1444</v>
      </c>
      <c r="C43" s="1">
        <f t="shared" si="1"/>
        <v>4.905778905196061</v>
      </c>
      <c r="D43" s="35">
        <v>12200</v>
      </c>
      <c r="E43" s="35">
        <v>11980</v>
      </c>
      <c r="F43" s="35">
        <v>11900</v>
      </c>
      <c r="H43">
        <f t="shared" si="4"/>
        <v>71.571714858288004</v>
      </c>
      <c r="I43">
        <f t="shared" si="5"/>
        <v>85.886057829945599</v>
      </c>
      <c r="J43">
        <f t="shared" si="6"/>
        <v>85.886057829945599</v>
      </c>
      <c r="K43">
        <f t="shared" si="2"/>
        <v>81.114610172726401</v>
      </c>
      <c r="L43">
        <f t="shared" si="3"/>
        <v>6.7478459889927214</v>
      </c>
    </row>
    <row r="44" spans="1:12" x14ac:dyDescent="0.45">
      <c r="A44">
        <v>17</v>
      </c>
      <c r="B44" s="1"/>
      <c r="C44" s="1"/>
      <c r="D44" s="35">
        <v>538.5</v>
      </c>
      <c r="E44" s="35"/>
      <c r="F44" s="35"/>
    </row>
    <row r="45" spans="1:12" x14ac:dyDescent="0.45">
      <c r="B45" s="1"/>
      <c r="C45" s="1"/>
      <c r="G45" s="3" t="s">
        <v>4</v>
      </c>
      <c r="H45" s="45">
        <f>SLOPE(H32:H43,$C$32:$C$43)</f>
        <v>14.504444984598248</v>
      </c>
      <c r="I45" s="45">
        <f>SLOPE(I32:I43,$C$32:$C$43)</f>
        <v>17.018548781928608</v>
      </c>
      <c r="J45" s="45">
        <f>SLOPE(J32:J43,$C$32:$C$43)</f>
        <v>15.310247483742593</v>
      </c>
    </row>
    <row r="46" spans="1:12" x14ac:dyDescent="0.45">
      <c r="B46" s="1"/>
      <c r="C46" s="1"/>
      <c r="H46" s="18" t="s">
        <v>13</v>
      </c>
      <c r="I46" s="37">
        <f>AVERAGE(H45:J45)</f>
        <v>15.611080416756485</v>
      </c>
    </row>
    <row r="47" spans="1:12" x14ac:dyDescent="0.45">
      <c r="B47" s="1"/>
      <c r="C47" s="1"/>
      <c r="H47" s="18" t="s">
        <v>14</v>
      </c>
      <c r="I47" s="15">
        <f>_xlfn.STDEV.S(H45:J45)</f>
        <v>1.2837658727848467</v>
      </c>
    </row>
    <row r="49" spans="1:12" x14ac:dyDescent="0.45">
      <c r="B49" s="7" t="s">
        <v>5</v>
      </c>
      <c r="C49" s="7"/>
    </row>
    <row r="50" spans="1:12" x14ac:dyDescent="0.45">
      <c r="A50" s="6"/>
      <c r="D50" s="66" t="s">
        <v>1</v>
      </c>
      <c r="E50" s="66"/>
      <c r="F50" s="66"/>
      <c r="H50" s="66" t="s">
        <v>2</v>
      </c>
      <c r="I50" s="66"/>
      <c r="J50" s="66"/>
    </row>
    <row r="51" spans="1:12" x14ac:dyDescent="0.45">
      <c r="B51" s="1" t="s">
        <v>3</v>
      </c>
      <c r="C51" s="1"/>
      <c r="D51" t="s">
        <v>30</v>
      </c>
      <c r="E51" t="s">
        <v>31</v>
      </c>
      <c r="F51" t="s">
        <v>32</v>
      </c>
      <c r="H51" t="s">
        <v>30</v>
      </c>
      <c r="I51" t="s">
        <v>31</v>
      </c>
      <c r="J51" t="s">
        <v>32</v>
      </c>
    </row>
    <row r="52" spans="1:12" x14ac:dyDescent="0.45">
      <c r="A52">
        <v>0</v>
      </c>
      <c r="B52" s="1">
        <v>0</v>
      </c>
      <c r="C52" s="1"/>
      <c r="D52" s="8">
        <v>11960</v>
      </c>
      <c r="E52" s="8">
        <v>12260</v>
      </c>
      <c r="F52" s="8">
        <v>11560</v>
      </c>
      <c r="H52">
        <f t="shared" ref="H52:H63" si="9">(D52-D$52)/(0.000998*$B$27)</f>
        <v>0</v>
      </c>
      <c r="I52">
        <f t="shared" ref="I52:I63" si="10">(E52-E$52)/(0.000998*$B$27)</f>
        <v>0</v>
      </c>
      <c r="J52">
        <f t="shared" ref="J52:J63" si="11">(F52-F$52)/(0.000998*$B$27)</f>
        <v>0</v>
      </c>
      <c r="K52">
        <f>AVERAGE(H52:J52)</f>
        <v>0</v>
      </c>
      <c r="L52">
        <f>_xlfn.STDEV.P(H52:J52)</f>
        <v>0</v>
      </c>
    </row>
    <row r="53" spans="1:12" x14ac:dyDescent="0.45">
      <c r="A53">
        <v>1</v>
      </c>
      <c r="B53" s="1">
        <v>1</v>
      </c>
      <c r="C53" s="1"/>
      <c r="D53" s="8">
        <v>12000</v>
      </c>
      <c r="E53" s="8">
        <v>12280</v>
      </c>
      <c r="F53" s="8">
        <v>11580</v>
      </c>
      <c r="H53">
        <f t="shared" si="9"/>
        <v>28.628685943315201</v>
      </c>
      <c r="I53">
        <f t="shared" si="10"/>
        <v>14.314342971657601</v>
      </c>
      <c r="J53">
        <f t="shared" si="11"/>
        <v>14.314342971657601</v>
      </c>
      <c r="K53">
        <f t="shared" ref="K53:K56" si="12">AVERAGE(H53:J53)</f>
        <v>19.085790628876801</v>
      </c>
      <c r="L53">
        <f t="shared" ref="L53:L56" si="13">_xlfn.STDEV.P(H53:J53)</f>
        <v>6.7478459889927178</v>
      </c>
    </row>
    <row r="54" spans="1:12" x14ac:dyDescent="0.45">
      <c r="A54">
        <v>2</v>
      </c>
      <c r="B54" s="1">
        <v>16</v>
      </c>
      <c r="C54" s="1"/>
      <c r="D54" s="8">
        <v>12000</v>
      </c>
      <c r="E54" s="8">
        <v>12280</v>
      </c>
      <c r="F54" s="8">
        <v>11580</v>
      </c>
      <c r="H54">
        <f t="shared" si="9"/>
        <v>28.628685943315201</v>
      </c>
      <c r="I54">
        <f t="shared" si="10"/>
        <v>14.314342971657601</v>
      </c>
      <c r="J54">
        <f t="shared" si="11"/>
        <v>14.314342971657601</v>
      </c>
      <c r="K54">
        <f t="shared" si="12"/>
        <v>19.085790628876801</v>
      </c>
      <c r="L54">
        <f t="shared" si="13"/>
        <v>6.7478459889927178</v>
      </c>
    </row>
    <row r="55" spans="1:12" x14ac:dyDescent="0.45">
      <c r="A55">
        <v>3</v>
      </c>
      <c r="B55" s="1">
        <v>36</v>
      </c>
      <c r="C55" s="1"/>
      <c r="D55" s="8">
        <v>12000</v>
      </c>
      <c r="E55" s="8">
        <v>12280</v>
      </c>
      <c r="F55" s="8">
        <v>11600</v>
      </c>
      <c r="H55">
        <f t="shared" si="9"/>
        <v>28.628685943315201</v>
      </c>
      <c r="I55">
        <f t="shared" si="10"/>
        <v>14.314342971657601</v>
      </c>
      <c r="J55">
        <f t="shared" si="11"/>
        <v>28.628685943315201</v>
      </c>
      <c r="K55">
        <f t="shared" si="12"/>
        <v>23.857238286096003</v>
      </c>
      <c r="L55">
        <f t="shared" si="13"/>
        <v>6.7478459889927214</v>
      </c>
    </row>
    <row r="56" spans="1:12" x14ac:dyDescent="0.45">
      <c r="A56">
        <v>5</v>
      </c>
      <c r="B56" s="1">
        <v>64</v>
      </c>
      <c r="C56" s="1"/>
      <c r="D56" s="8">
        <v>12000</v>
      </c>
      <c r="E56" s="8">
        <v>12280</v>
      </c>
      <c r="F56" s="8">
        <v>11600</v>
      </c>
      <c r="H56">
        <f t="shared" si="9"/>
        <v>28.628685943315201</v>
      </c>
      <c r="I56">
        <f t="shared" si="10"/>
        <v>14.314342971657601</v>
      </c>
      <c r="J56">
        <f t="shared" si="11"/>
        <v>28.628685943315201</v>
      </c>
      <c r="K56">
        <f t="shared" si="12"/>
        <v>23.857238286096003</v>
      </c>
      <c r="L56">
        <f t="shared" si="13"/>
        <v>6.7478459889927214</v>
      </c>
    </row>
    <row r="57" spans="1:12" x14ac:dyDescent="0.45">
      <c r="A57">
        <v>8</v>
      </c>
      <c r="B57" s="1">
        <v>121</v>
      </c>
      <c r="C57" s="1"/>
      <c r="D57" s="8">
        <v>12020</v>
      </c>
      <c r="E57" s="8">
        <v>12300</v>
      </c>
      <c r="F57" s="8">
        <v>11620</v>
      </c>
      <c r="H57">
        <f t="shared" si="9"/>
        <v>42.9430289149728</v>
      </c>
      <c r="I57">
        <f t="shared" si="10"/>
        <v>28.628685943315201</v>
      </c>
      <c r="J57">
        <f t="shared" si="11"/>
        <v>42.9430289149728</v>
      </c>
      <c r="K57">
        <f t="shared" ref="K57:K58" si="14">AVERAGE(H57:J57)</f>
        <v>38.171581257753601</v>
      </c>
      <c r="L57">
        <f t="shared" ref="L57:L58" si="15">_xlfn.STDEV.P(H57:J57)</f>
        <v>6.7478459889927072</v>
      </c>
    </row>
    <row r="58" spans="1:12" x14ac:dyDescent="0.45">
      <c r="A58">
        <v>11</v>
      </c>
      <c r="B58" s="1">
        <v>196</v>
      </c>
      <c r="C58" s="1"/>
      <c r="D58" s="8">
        <v>12020</v>
      </c>
      <c r="E58" s="8">
        <v>12300</v>
      </c>
      <c r="F58" s="8">
        <v>11620</v>
      </c>
      <c r="H58">
        <f t="shared" si="9"/>
        <v>42.9430289149728</v>
      </c>
      <c r="I58">
        <f t="shared" si="10"/>
        <v>28.628685943315201</v>
      </c>
      <c r="J58">
        <f t="shared" si="11"/>
        <v>42.9430289149728</v>
      </c>
      <c r="K58">
        <f t="shared" si="14"/>
        <v>38.171581257753601</v>
      </c>
      <c r="L58">
        <f t="shared" si="15"/>
        <v>6.7478459889927072</v>
      </c>
    </row>
    <row r="59" spans="1:12" x14ac:dyDescent="0.45">
      <c r="A59">
        <v>12</v>
      </c>
      <c r="B59" s="1">
        <v>225</v>
      </c>
      <c r="C59" s="1"/>
      <c r="D59" s="8">
        <v>12020</v>
      </c>
      <c r="E59" s="8">
        <v>12300</v>
      </c>
      <c r="F59" s="8">
        <v>11620</v>
      </c>
      <c r="H59">
        <f t="shared" si="9"/>
        <v>42.9430289149728</v>
      </c>
      <c r="I59">
        <f t="shared" si="10"/>
        <v>28.628685943315201</v>
      </c>
      <c r="J59">
        <f t="shared" si="11"/>
        <v>42.9430289149728</v>
      </c>
      <c r="K59">
        <f t="shared" ref="K59:K63" si="16">AVERAGE(H59:J59)</f>
        <v>38.171581257753601</v>
      </c>
      <c r="L59">
        <f t="shared" ref="L59:L63" si="17">_xlfn.STDEV.P(H59:J59)</f>
        <v>6.7478459889927072</v>
      </c>
    </row>
    <row r="60" spans="1:12" x14ac:dyDescent="0.45">
      <c r="A60">
        <v>13</v>
      </c>
      <c r="B60" s="1">
        <v>256</v>
      </c>
      <c r="C60" s="1"/>
      <c r="D60" s="8">
        <v>12020</v>
      </c>
      <c r="E60" s="8">
        <v>12320</v>
      </c>
      <c r="F60" s="8">
        <v>11620</v>
      </c>
      <c r="H60">
        <f t="shared" si="9"/>
        <v>42.9430289149728</v>
      </c>
      <c r="I60">
        <f t="shared" si="10"/>
        <v>42.9430289149728</v>
      </c>
      <c r="J60">
        <f t="shared" si="11"/>
        <v>42.9430289149728</v>
      </c>
      <c r="K60">
        <f t="shared" si="16"/>
        <v>42.943028914972807</v>
      </c>
      <c r="L60">
        <f t="shared" si="17"/>
        <v>7.1054273576010019E-15</v>
      </c>
    </row>
    <row r="61" spans="1:12" x14ac:dyDescent="0.45">
      <c r="A61">
        <v>14</v>
      </c>
      <c r="B61" s="1">
        <v>289</v>
      </c>
      <c r="C61" s="1"/>
      <c r="D61" s="8">
        <v>12020</v>
      </c>
      <c r="E61" s="8">
        <v>12320</v>
      </c>
      <c r="F61" s="8">
        <v>11620</v>
      </c>
      <c r="H61">
        <f t="shared" si="9"/>
        <v>42.9430289149728</v>
      </c>
      <c r="I61">
        <f t="shared" si="10"/>
        <v>42.9430289149728</v>
      </c>
      <c r="J61">
        <f t="shared" si="11"/>
        <v>42.9430289149728</v>
      </c>
      <c r="K61">
        <f t="shared" si="16"/>
        <v>42.943028914972807</v>
      </c>
      <c r="L61">
        <f t="shared" si="17"/>
        <v>7.1054273576010019E-15</v>
      </c>
    </row>
    <row r="62" spans="1:12" x14ac:dyDescent="0.45">
      <c r="A62">
        <v>15</v>
      </c>
      <c r="B62" s="1">
        <v>324</v>
      </c>
      <c r="C62" s="1"/>
      <c r="D62" s="8">
        <v>12040</v>
      </c>
      <c r="E62" s="8">
        <v>12320</v>
      </c>
      <c r="F62" s="8">
        <v>11640</v>
      </c>
      <c r="H62">
        <f t="shared" si="9"/>
        <v>57.257371886630402</v>
      </c>
      <c r="I62">
        <f t="shared" si="10"/>
        <v>42.9430289149728</v>
      </c>
      <c r="J62">
        <f t="shared" si="11"/>
        <v>57.257371886630402</v>
      </c>
      <c r="K62">
        <f t="shared" si="16"/>
        <v>52.485924229411204</v>
      </c>
      <c r="L62">
        <f t="shared" si="17"/>
        <v>6.7478459889927365</v>
      </c>
    </row>
    <row r="63" spans="1:12" x14ac:dyDescent="0.45">
      <c r="A63">
        <v>16</v>
      </c>
      <c r="B63" s="1">
        <v>1444</v>
      </c>
      <c r="C63" s="1"/>
      <c r="D63" s="8">
        <v>12080</v>
      </c>
      <c r="E63" s="8">
        <v>12380</v>
      </c>
      <c r="F63" s="8">
        <v>11680</v>
      </c>
      <c r="H63">
        <f t="shared" si="9"/>
        <v>85.886057829945599</v>
      </c>
      <c r="I63">
        <f t="shared" si="10"/>
        <v>85.886057829945599</v>
      </c>
      <c r="J63">
        <f t="shared" si="11"/>
        <v>85.886057829945599</v>
      </c>
      <c r="K63">
        <f t="shared" si="16"/>
        <v>85.886057829945614</v>
      </c>
      <c r="L63">
        <f t="shared" si="17"/>
        <v>1.4210854715202004E-14</v>
      </c>
    </row>
    <row r="64" spans="1:12" x14ac:dyDescent="0.45">
      <c r="A64">
        <v>17</v>
      </c>
      <c r="B64" s="1"/>
      <c r="C64" s="1"/>
      <c r="D64" s="8"/>
      <c r="E64" s="8"/>
      <c r="F64" s="8"/>
    </row>
    <row r="65" spans="1:10" x14ac:dyDescent="0.45">
      <c r="B65" s="1"/>
      <c r="C65" s="1"/>
      <c r="G65" s="3" t="s">
        <v>4</v>
      </c>
      <c r="H65" s="45">
        <f>SLOPE(H52:H63,$C$32:$C$43)</f>
        <v>14.504444984598248</v>
      </c>
      <c r="I65" s="45">
        <f>SLOPE(I52:I63,$C$32:$C$43)</f>
        <v>16.599531482373553</v>
      </c>
      <c r="J65" s="45">
        <f>SLOPE(J52:J63,$C$32:$C$43)</f>
        <v>16.406138882578908</v>
      </c>
    </row>
    <row r="66" spans="1:10" x14ac:dyDescent="0.45">
      <c r="B66" s="1"/>
      <c r="C66" s="1"/>
      <c r="H66" s="12" t="s">
        <v>13</v>
      </c>
      <c r="I66" s="13">
        <f>AVERAGE(H65:J65)</f>
        <v>15.836705116516903</v>
      </c>
    </row>
    <row r="67" spans="1:10" x14ac:dyDescent="0.45">
      <c r="B67" s="1"/>
      <c r="C67" s="1"/>
      <c r="H67" s="12" t="s">
        <v>14</v>
      </c>
      <c r="I67" s="14">
        <f>_xlfn.STDEV.S(H65:J65)</f>
        <v>1.1578160340653292</v>
      </c>
    </row>
    <row r="69" spans="1:10" x14ac:dyDescent="0.45">
      <c r="B69" s="19" t="s">
        <v>17</v>
      </c>
      <c r="C69" s="19"/>
    </row>
    <row r="70" spans="1:10" x14ac:dyDescent="0.45">
      <c r="A70" s="6"/>
      <c r="D70" s="66" t="s">
        <v>1</v>
      </c>
      <c r="E70" s="66"/>
      <c r="F70" s="66"/>
      <c r="H70" s="66" t="s">
        <v>2</v>
      </c>
      <c r="I70" s="66"/>
      <c r="J70" s="66"/>
    </row>
    <row r="71" spans="1:10" x14ac:dyDescent="0.45">
      <c r="B71" s="1" t="s">
        <v>3</v>
      </c>
      <c r="C71" s="1"/>
      <c r="D71" t="s">
        <v>36</v>
      </c>
      <c r="E71" t="s">
        <v>37</v>
      </c>
      <c r="F71" t="s">
        <v>38</v>
      </c>
      <c r="H71" t="s">
        <v>36</v>
      </c>
      <c r="I71" t="s">
        <v>37</v>
      </c>
      <c r="J71" t="s">
        <v>38</v>
      </c>
    </row>
    <row r="72" spans="1:10" x14ac:dyDescent="0.45">
      <c r="A72">
        <v>0</v>
      </c>
      <c r="B72" s="1">
        <v>0</v>
      </c>
      <c r="C72" s="1"/>
      <c r="D72" s="26">
        <v>10940</v>
      </c>
      <c r="E72" s="26">
        <v>10940</v>
      </c>
      <c r="F72" s="26">
        <v>10940</v>
      </c>
      <c r="H72">
        <f t="shared" ref="H72:H83" si="18">(D72-D$72)/(0.000998*$B$27)</f>
        <v>0</v>
      </c>
      <c r="I72">
        <f t="shared" ref="I72:I83" si="19">(E72-E$72)/(0.000998*$B$27)</f>
        <v>0</v>
      </c>
      <c r="J72">
        <f t="shared" ref="J72:J83" si="20">(F72-F$72)/(0.000998*$B$27)</f>
        <v>0</v>
      </c>
    </row>
    <row r="73" spans="1:10" x14ac:dyDescent="0.45">
      <c r="A73">
        <v>1</v>
      </c>
      <c r="B73" s="1">
        <v>1</v>
      </c>
      <c r="C73" s="1"/>
      <c r="D73" s="26">
        <v>10940</v>
      </c>
      <c r="E73" s="26">
        <v>10960</v>
      </c>
      <c r="F73" s="26">
        <v>10960</v>
      </c>
      <c r="H73">
        <f t="shared" si="18"/>
        <v>0</v>
      </c>
      <c r="I73">
        <f t="shared" si="19"/>
        <v>14.314342971657601</v>
      </c>
      <c r="J73">
        <f t="shared" si="20"/>
        <v>14.314342971657601</v>
      </c>
    </row>
    <row r="74" spans="1:10" x14ac:dyDescent="0.45">
      <c r="A74">
        <v>2</v>
      </c>
      <c r="B74" s="1">
        <v>16</v>
      </c>
      <c r="C74" s="1"/>
      <c r="D74" s="26">
        <v>10960</v>
      </c>
      <c r="E74" s="26">
        <v>10980</v>
      </c>
      <c r="F74" s="26">
        <v>10960</v>
      </c>
      <c r="H74">
        <f t="shared" si="18"/>
        <v>14.314342971657601</v>
      </c>
      <c r="I74">
        <f t="shared" si="19"/>
        <v>28.628685943315201</v>
      </c>
      <c r="J74">
        <f t="shared" si="20"/>
        <v>14.314342971657601</v>
      </c>
    </row>
    <row r="75" spans="1:10" x14ac:dyDescent="0.45">
      <c r="A75">
        <v>3</v>
      </c>
      <c r="B75" s="1">
        <v>36</v>
      </c>
      <c r="C75" s="1"/>
      <c r="D75" s="26">
        <v>10960</v>
      </c>
      <c r="E75" s="26">
        <v>10980</v>
      </c>
      <c r="F75" s="26">
        <v>10960</v>
      </c>
      <c r="H75">
        <f t="shared" si="18"/>
        <v>14.314342971657601</v>
      </c>
      <c r="I75">
        <f t="shared" si="19"/>
        <v>28.628685943315201</v>
      </c>
      <c r="J75">
        <f t="shared" si="20"/>
        <v>14.314342971657601</v>
      </c>
    </row>
    <row r="76" spans="1:10" x14ac:dyDescent="0.45">
      <c r="A76">
        <v>5</v>
      </c>
      <c r="B76" s="1">
        <v>64</v>
      </c>
      <c r="C76" s="1"/>
      <c r="D76" s="26">
        <v>10960</v>
      </c>
      <c r="E76" s="26">
        <v>10980</v>
      </c>
      <c r="F76" s="26">
        <v>10960</v>
      </c>
      <c r="H76">
        <f t="shared" si="18"/>
        <v>14.314342971657601</v>
      </c>
      <c r="I76">
        <f t="shared" si="19"/>
        <v>28.628685943315201</v>
      </c>
      <c r="J76">
        <f t="shared" si="20"/>
        <v>14.314342971657601</v>
      </c>
    </row>
    <row r="77" spans="1:10" x14ac:dyDescent="0.45">
      <c r="A77">
        <v>8</v>
      </c>
      <c r="B77" s="1">
        <v>121</v>
      </c>
      <c r="C77" s="1"/>
      <c r="D77" s="26">
        <v>10980</v>
      </c>
      <c r="E77" s="26">
        <v>11000</v>
      </c>
      <c r="F77" s="26">
        <v>10980</v>
      </c>
      <c r="H77">
        <f t="shared" si="18"/>
        <v>28.628685943315201</v>
      </c>
      <c r="I77">
        <f t="shared" si="19"/>
        <v>42.9430289149728</v>
      </c>
      <c r="J77">
        <f t="shared" si="20"/>
        <v>28.628685943315201</v>
      </c>
    </row>
    <row r="78" spans="1:10" x14ac:dyDescent="0.45">
      <c r="A78">
        <v>11</v>
      </c>
      <c r="B78" s="1">
        <v>196</v>
      </c>
      <c r="C78" s="1"/>
      <c r="D78" s="26">
        <v>11000</v>
      </c>
      <c r="E78" s="26">
        <v>11020</v>
      </c>
      <c r="F78" s="26">
        <v>11000</v>
      </c>
      <c r="H78">
        <f t="shared" si="18"/>
        <v>42.9430289149728</v>
      </c>
      <c r="I78">
        <f t="shared" si="19"/>
        <v>57.257371886630402</v>
      </c>
      <c r="J78">
        <f t="shared" si="20"/>
        <v>42.9430289149728</v>
      </c>
    </row>
    <row r="79" spans="1:10" x14ac:dyDescent="0.45">
      <c r="A79">
        <v>12</v>
      </c>
      <c r="B79" s="1">
        <v>225</v>
      </c>
      <c r="C79" s="1"/>
      <c r="D79" s="26">
        <v>11000</v>
      </c>
      <c r="E79" s="26">
        <v>11020</v>
      </c>
      <c r="F79" s="26">
        <v>11000</v>
      </c>
      <c r="H79">
        <f t="shared" si="18"/>
        <v>42.9430289149728</v>
      </c>
      <c r="I79">
        <f t="shared" si="19"/>
        <v>57.257371886630402</v>
      </c>
      <c r="J79">
        <f t="shared" si="20"/>
        <v>42.9430289149728</v>
      </c>
    </row>
    <row r="80" spans="1:10" x14ac:dyDescent="0.45">
      <c r="A80">
        <v>13</v>
      </c>
      <c r="B80" s="1">
        <v>256</v>
      </c>
      <c r="C80" s="1"/>
      <c r="D80" s="26">
        <v>11000</v>
      </c>
      <c r="E80" s="26">
        <v>11020</v>
      </c>
      <c r="F80" s="26">
        <v>11020</v>
      </c>
      <c r="H80">
        <f t="shared" si="18"/>
        <v>42.9430289149728</v>
      </c>
      <c r="I80">
        <f t="shared" si="19"/>
        <v>57.257371886630402</v>
      </c>
      <c r="J80">
        <f t="shared" si="20"/>
        <v>57.257371886630402</v>
      </c>
    </row>
    <row r="81" spans="1:12" x14ac:dyDescent="0.45">
      <c r="A81">
        <v>14</v>
      </c>
      <c r="B81" s="1">
        <v>289</v>
      </c>
      <c r="C81" s="1"/>
      <c r="D81" s="26">
        <v>11000</v>
      </c>
      <c r="E81" s="26">
        <v>11020</v>
      </c>
      <c r="F81" s="26">
        <v>11020</v>
      </c>
      <c r="H81">
        <f t="shared" si="18"/>
        <v>42.9430289149728</v>
      </c>
      <c r="I81">
        <f t="shared" si="19"/>
        <v>57.257371886630402</v>
      </c>
      <c r="J81">
        <f t="shared" si="20"/>
        <v>57.257371886630402</v>
      </c>
    </row>
    <row r="82" spans="1:12" x14ac:dyDescent="0.45">
      <c r="A82">
        <v>15</v>
      </c>
      <c r="B82" s="1">
        <v>324</v>
      </c>
      <c r="C82" s="1"/>
      <c r="D82" s="26">
        <v>11000</v>
      </c>
      <c r="E82" s="26">
        <v>11040</v>
      </c>
      <c r="F82" s="26">
        <v>11020</v>
      </c>
      <c r="H82">
        <f t="shared" si="18"/>
        <v>42.9430289149728</v>
      </c>
      <c r="I82">
        <f t="shared" si="19"/>
        <v>71.571714858288004</v>
      </c>
      <c r="J82">
        <f t="shared" si="20"/>
        <v>57.257371886630402</v>
      </c>
    </row>
    <row r="83" spans="1:12" x14ac:dyDescent="0.45">
      <c r="A83">
        <v>16</v>
      </c>
      <c r="B83" s="1">
        <v>1444</v>
      </c>
      <c r="C83" s="1"/>
      <c r="D83" s="26">
        <v>11004</v>
      </c>
      <c r="E83" s="26">
        <v>11100</v>
      </c>
      <c r="F83" s="26">
        <v>11080</v>
      </c>
      <c r="H83">
        <f t="shared" si="18"/>
        <v>45.805897509304323</v>
      </c>
      <c r="I83">
        <f t="shared" si="19"/>
        <v>114.5147437732608</v>
      </c>
      <c r="J83">
        <f t="shared" si="20"/>
        <v>100.20040080160321</v>
      </c>
    </row>
    <row r="84" spans="1:12" x14ac:dyDescent="0.45">
      <c r="A84">
        <v>17</v>
      </c>
      <c r="B84" s="1"/>
      <c r="C84" s="1"/>
      <c r="D84" s="26"/>
      <c r="E84" s="26"/>
      <c r="F84" s="26"/>
    </row>
    <row r="85" spans="1:12" x14ac:dyDescent="0.45">
      <c r="B85" s="1"/>
      <c r="C85" s="1"/>
      <c r="G85" s="3" t="s">
        <v>4</v>
      </c>
      <c r="H85" s="45">
        <f>SLOPE(H72:H83,$C$32:$C$43)</f>
        <v>11.165199428144073</v>
      </c>
      <c r="I85" s="45">
        <f>SLOPE(I72:I83,$C$32:$C$43)</f>
        <v>22.336845276281302</v>
      </c>
      <c r="J85" s="45">
        <f>SLOPE(J72:J83,$C$32:$C$43)</f>
        <v>20.8541686778557</v>
      </c>
    </row>
    <row r="86" spans="1:12" x14ac:dyDescent="0.45">
      <c r="B86" s="1"/>
      <c r="C86" s="1"/>
      <c r="G86" s="3"/>
      <c r="H86" s="22" t="s">
        <v>13</v>
      </c>
      <c r="I86" s="23">
        <f>AVERAGE(H85:J85)</f>
        <v>18.11873779409369</v>
      </c>
    </row>
    <row r="87" spans="1:12" x14ac:dyDescent="0.45">
      <c r="B87" s="1"/>
      <c r="C87" s="1"/>
      <c r="G87" s="3"/>
      <c r="H87" s="22" t="s">
        <v>14</v>
      </c>
      <c r="I87" s="10">
        <f>_xlfn.STDEV.S(H85:J85)</f>
        <v>6.0674009533679074</v>
      </c>
    </row>
    <row r="88" spans="1:12" ht="17.25" customHeight="1" x14ac:dyDescent="0.45">
      <c r="B88" s="1"/>
      <c r="C88" s="1"/>
      <c r="G88" s="3"/>
    </row>
    <row r="89" spans="1:12" x14ac:dyDescent="0.45">
      <c r="B89" s="19" t="s">
        <v>17</v>
      </c>
      <c r="C89" s="19"/>
      <c r="G89" s="3"/>
    </row>
    <row r="90" spans="1:12" x14ac:dyDescent="0.45">
      <c r="A90" s="6"/>
      <c r="D90" s="66" t="s">
        <v>1</v>
      </c>
      <c r="E90" s="66"/>
      <c r="F90" s="66"/>
      <c r="H90" s="66" t="s">
        <v>2</v>
      </c>
      <c r="I90" s="66"/>
      <c r="J90" s="66"/>
    </row>
    <row r="91" spans="1:12" x14ac:dyDescent="0.45">
      <c r="B91" s="1" t="s">
        <v>3</v>
      </c>
      <c r="C91" s="1"/>
      <c r="D91" t="s">
        <v>39</v>
      </c>
      <c r="E91" t="s">
        <v>40</v>
      </c>
      <c r="F91" t="s">
        <v>41</v>
      </c>
      <c r="H91" t="s">
        <v>39</v>
      </c>
      <c r="I91" t="s">
        <v>40</v>
      </c>
      <c r="J91" t="s">
        <v>41</v>
      </c>
    </row>
    <row r="92" spans="1:12" x14ac:dyDescent="0.45">
      <c r="A92">
        <v>0</v>
      </c>
      <c r="B92" s="1">
        <v>0</v>
      </c>
      <c r="C92" s="1"/>
      <c r="D92" s="27">
        <v>10980</v>
      </c>
      <c r="E92" s="27">
        <v>10940</v>
      </c>
      <c r="F92" s="27">
        <v>11160</v>
      </c>
      <c r="H92">
        <f t="shared" ref="H92:H103" si="21">(D92-D$92)/(0.000998*$B$27)</f>
        <v>0</v>
      </c>
      <c r="I92">
        <f t="shared" ref="I92:I103" si="22">(E92-E$92)/(0.000998*$B$27)</f>
        <v>0</v>
      </c>
      <c r="J92">
        <f t="shared" ref="J92:J103" si="23">(F92-F$92)/(0.000998*$B$27)</f>
        <v>0</v>
      </c>
      <c r="K92">
        <f>AVERAGE(H92:J92,H72:J72)</f>
        <v>0</v>
      </c>
      <c r="L92">
        <f>_xlfn.STDEV.P(H92:J92,H72:J72)</f>
        <v>0</v>
      </c>
    </row>
    <row r="93" spans="1:12" x14ac:dyDescent="0.45">
      <c r="A93">
        <v>1</v>
      </c>
      <c r="B93" s="1">
        <v>1</v>
      </c>
      <c r="C93" s="1"/>
      <c r="D93" s="27">
        <v>11020</v>
      </c>
      <c r="E93" s="27">
        <v>11000</v>
      </c>
      <c r="F93" s="27">
        <v>11200</v>
      </c>
      <c r="H93">
        <f t="shared" si="21"/>
        <v>28.628685943315201</v>
      </c>
      <c r="I93">
        <f t="shared" si="22"/>
        <v>42.9430289149728</v>
      </c>
      <c r="J93">
        <f t="shared" si="23"/>
        <v>28.628685943315201</v>
      </c>
      <c r="K93">
        <f>AVERAGE(H93:J93,H73:J73)</f>
        <v>21.471514457486403</v>
      </c>
      <c r="L93">
        <f>_xlfn.STDEV.P(H93:J93,H73:J73)</f>
        <v>13.704939990786398</v>
      </c>
    </row>
    <row r="94" spans="1:12" x14ac:dyDescent="0.45">
      <c r="A94">
        <v>2</v>
      </c>
      <c r="B94" s="1">
        <v>16</v>
      </c>
      <c r="C94" s="1"/>
      <c r="D94" s="27">
        <v>11020</v>
      </c>
      <c r="E94" s="27">
        <v>11000</v>
      </c>
      <c r="F94" s="27">
        <v>11220</v>
      </c>
      <c r="H94">
        <f t="shared" si="21"/>
        <v>28.628685943315201</v>
      </c>
      <c r="I94">
        <f t="shared" si="22"/>
        <v>42.9430289149728</v>
      </c>
      <c r="J94">
        <f t="shared" si="23"/>
        <v>42.9430289149728</v>
      </c>
      <c r="K94">
        <f>AVERAGE(H94:J94,H74:J74)</f>
        <v>28.628685943315201</v>
      </c>
      <c r="L94">
        <f>_xlfn.STDEV.P(H94:J94,H74:J74)</f>
        <v>11.687612094585258</v>
      </c>
    </row>
    <row r="95" spans="1:12" x14ac:dyDescent="0.45">
      <c r="A95">
        <v>3</v>
      </c>
      <c r="B95" s="1">
        <v>36</v>
      </c>
      <c r="C95" s="1"/>
      <c r="D95" s="27">
        <v>11020</v>
      </c>
      <c r="E95" s="27">
        <v>11000</v>
      </c>
      <c r="F95" s="27">
        <v>11220</v>
      </c>
      <c r="H95">
        <f t="shared" si="21"/>
        <v>28.628685943315201</v>
      </c>
      <c r="I95">
        <f t="shared" si="22"/>
        <v>42.9430289149728</v>
      </c>
      <c r="J95">
        <f t="shared" si="23"/>
        <v>42.9430289149728</v>
      </c>
      <c r="K95">
        <f>AVERAGE(H95:J95,H75:J75)</f>
        <v>28.628685943315201</v>
      </c>
      <c r="L95">
        <f>_xlfn.STDEV.P(H95:J95,H75:J75)</f>
        <v>11.687612094585258</v>
      </c>
    </row>
    <row r="96" spans="1:12" x14ac:dyDescent="0.45">
      <c r="A96">
        <v>5</v>
      </c>
      <c r="B96" s="1">
        <v>64</v>
      </c>
      <c r="C96" s="1"/>
      <c r="D96" s="27">
        <v>11020</v>
      </c>
      <c r="E96" s="27">
        <v>11000</v>
      </c>
      <c r="F96" s="27">
        <v>11220</v>
      </c>
      <c r="H96">
        <f t="shared" si="21"/>
        <v>28.628685943315201</v>
      </c>
      <c r="I96">
        <f t="shared" si="22"/>
        <v>42.9430289149728</v>
      </c>
      <c r="J96">
        <f t="shared" si="23"/>
        <v>42.9430289149728</v>
      </c>
      <c r="K96">
        <f>AVERAGE(H96:J96,H76:J76)</f>
        <v>28.628685943315201</v>
      </c>
      <c r="L96">
        <f>_xlfn.STDEV.P(H96:J96,H76:J76)</f>
        <v>11.687612094585258</v>
      </c>
    </row>
    <row r="97" spans="1:12" x14ac:dyDescent="0.45">
      <c r="A97">
        <v>8</v>
      </c>
      <c r="B97" s="1">
        <v>121</v>
      </c>
      <c r="C97" s="1"/>
      <c r="D97" s="27">
        <v>11060</v>
      </c>
      <c r="E97" s="27">
        <v>11040</v>
      </c>
      <c r="F97" s="27">
        <v>11260</v>
      </c>
      <c r="H97">
        <f t="shared" si="21"/>
        <v>57.257371886630402</v>
      </c>
      <c r="I97">
        <f t="shared" si="22"/>
        <v>71.571714858288004</v>
      </c>
      <c r="J97">
        <f t="shared" si="23"/>
        <v>71.571714858288004</v>
      </c>
    </row>
    <row r="98" spans="1:12" x14ac:dyDescent="0.45">
      <c r="A98">
        <v>11</v>
      </c>
      <c r="B98" s="1">
        <v>196</v>
      </c>
      <c r="C98" s="1"/>
      <c r="D98" s="27">
        <v>11080</v>
      </c>
      <c r="E98" s="27">
        <v>11060</v>
      </c>
      <c r="F98" s="27">
        <v>11280</v>
      </c>
      <c r="H98">
        <f t="shared" si="21"/>
        <v>71.571714858288004</v>
      </c>
      <c r="I98">
        <f t="shared" si="22"/>
        <v>85.886057829945599</v>
      </c>
      <c r="J98">
        <f t="shared" si="23"/>
        <v>85.886057829945599</v>
      </c>
    </row>
    <row r="99" spans="1:12" x14ac:dyDescent="0.45">
      <c r="A99">
        <v>12</v>
      </c>
      <c r="B99" s="1">
        <v>225</v>
      </c>
      <c r="C99" s="1"/>
      <c r="D99" s="27">
        <v>11080</v>
      </c>
      <c r="E99" s="27">
        <v>11060</v>
      </c>
      <c r="F99" s="27">
        <v>11280</v>
      </c>
      <c r="H99">
        <f t="shared" si="21"/>
        <v>71.571714858288004</v>
      </c>
      <c r="I99">
        <f t="shared" si="22"/>
        <v>85.886057829945599</v>
      </c>
      <c r="J99">
        <f t="shared" si="23"/>
        <v>85.886057829945599</v>
      </c>
      <c r="K99">
        <f>AVERAGE(H99:J99,H79:J79)</f>
        <v>64.414543372459192</v>
      </c>
      <c r="L99">
        <f>_xlfn.STDEV.P(H99:J99,H79:J79)</f>
        <v>18.011819914282739</v>
      </c>
    </row>
    <row r="100" spans="1:12" x14ac:dyDescent="0.45">
      <c r="A100">
        <v>13</v>
      </c>
      <c r="B100" s="1">
        <v>256</v>
      </c>
      <c r="C100" s="1"/>
      <c r="D100" s="27">
        <v>11100</v>
      </c>
      <c r="E100" s="27">
        <v>11080</v>
      </c>
      <c r="F100" s="27">
        <v>11280</v>
      </c>
      <c r="H100">
        <f t="shared" si="21"/>
        <v>85.886057829945599</v>
      </c>
      <c r="I100">
        <f t="shared" si="22"/>
        <v>100.20040080160321</v>
      </c>
      <c r="J100">
        <f t="shared" si="23"/>
        <v>85.886057829945599</v>
      </c>
      <c r="K100">
        <f>AVERAGE(H100:J100,H80:J80)</f>
        <v>71.57171485828799</v>
      </c>
      <c r="L100">
        <f>_xlfn.STDEV.P(H100:J100,H80:J80)</f>
        <v>20.243537966978202</v>
      </c>
    </row>
    <row r="101" spans="1:12" x14ac:dyDescent="0.45">
      <c r="A101">
        <v>14</v>
      </c>
      <c r="B101" s="1">
        <v>289</v>
      </c>
      <c r="C101" s="1"/>
      <c r="D101" s="27">
        <v>11100</v>
      </c>
      <c r="E101" s="27">
        <v>11080</v>
      </c>
      <c r="F101" s="27">
        <v>11280</v>
      </c>
      <c r="H101">
        <f t="shared" si="21"/>
        <v>85.886057829945599</v>
      </c>
      <c r="I101">
        <f t="shared" si="22"/>
        <v>100.20040080160321</v>
      </c>
      <c r="J101">
        <f t="shared" si="23"/>
        <v>85.886057829945599</v>
      </c>
      <c r="K101">
        <f>AVERAGE(H101:J101,H81:J81)</f>
        <v>71.57171485828799</v>
      </c>
      <c r="L101">
        <f>_xlfn.STDEV.P(H101:J101,H81:J81)</f>
        <v>20.243537966978202</v>
      </c>
    </row>
    <row r="102" spans="1:12" x14ac:dyDescent="0.45">
      <c r="A102">
        <v>15</v>
      </c>
      <c r="B102" s="1">
        <v>324</v>
      </c>
      <c r="C102" s="1"/>
      <c r="D102" s="27">
        <v>11120</v>
      </c>
      <c r="E102" s="27">
        <v>11100</v>
      </c>
      <c r="F102" s="27">
        <v>11300</v>
      </c>
      <c r="H102">
        <f t="shared" si="21"/>
        <v>100.20040080160321</v>
      </c>
      <c r="I102">
        <f t="shared" si="22"/>
        <v>114.5147437732608</v>
      </c>
      <c r="J102">
        <f t="shared" si="23"/>
        <v>100.20040080160321</v>
      </c>
      <c r="K102">
        <f>AVERAGE(H102:J102,H82:J82)</f>
        <v>81.114610172726387</v>
      </c>
      <c r="L102">
        <f>_xlfn.STDEV.P(H102:J102,H82:J82)</f>
        <v>25.695032002741254</v>
      </c>
    </row>
    <row r="103" spans="1:12" x14ac:dyDescent="0.45">
      <c r="A103">
        <v>16</v>
      </c>
      <c r="B103" s="1">
        <v>1444</v>
      </c>
      <c r="C103" s="1"/>
      <c r="D103" s="27">
        <v>11180</v>
      </c>
      <c r="E103" s="27">
        <v>11180</v>
      </c>
      <c r="F103" s="27">
        <v>11360</v>
      </c>
      <c r="H103">
        <f t="shared" si="21"/>
        <v>143.14342971657601</v>
      </c>
      <c r="I103">
        <f t="shared" si="22"/>
        <v>171.7721156598912</v>
      </c>
      <c r="J103">
        <f t="shared" si="23"/>
        <v>143.14342971657601</v>
      </c>
      <c r="K103">
        <f>AVERAGE(H103:J103,H83:J83)</f>
        <v>119.76333619620192</v>
      </c>
      <c r="L103">
        <f>_xlfn.STDEV.P(H103:J103,H83:J83)</f>
        <v>40.162440140316775</v>
      </c>
    </row>
    <row r="104" spans="1:12" x14ac:dyDescent="0.45">
      <c r="A104">
        <v>17</v>
      </c>
      <c r="B104" s="1"/>
      <c r="C104" s="1"/>
      <c r="D104" s="27"/>
      <c r="E104" s="27"/>
      <c r="F104" s="27"/>
    </row>
    <row r="105" spans="1:12" x14ac:dyDescent="0.45">
      <c r="B105" s="1"/>
      <c r="C105" s="1"/>
      <c r="G105" s="3" t="s">
        <v>4</v>
      </c>
      <c r="H105" s="45">
        <f>SLOPE(H92:H103,$C$32:$C$43)</f>
        <v>29.202282568991144</v>
      </c>
      <c r="I105" s="45">
        <f>SLOPE(I92:I103,$C$32:$C$43)</f>
        <v>32.876741965089359</v>
      </c>
      <c r="J105" s="45">
        <f>SLOPE(J92:J103,$C$32:$C$43)</f>
        <v>27.655141770633993</v>
      </c>
    </row>
    <row r="106" spans="1:12" x14ac:dyDescent="0.45">
      <c r="B106" s="1"/>
      <c r="C106" s="1"/>
      <c r="H106" s="21" t="s">
        <v>13</v>
      </c>
      <c r="I106" s="65">
        <f>AVERAGE(H105:J105,H85:J85)</f>
        <v>24.015063281165933</v>
      </c>
    </row>
    <row r="107" spans="1:12" x14ac:dyDescent="0.45">
      <c r="B107" s="1"/>
      <c r="C107" s="1"/>
      <c r="H107" s="21" t="s">
        <v>14</v>
      </c>
      <c r="I107" s="25">
        <f>_xlfn.STDEV.S(H105:J105,H85:J85)</f>
        <v>7.7021222510802687</v>
      </c>
    </row>
    <row r="108" spans="1:12" x14ac:dyDescent="0.45">
      <c r="B108" s="1"/>
      <c r="C108" s="1"/>
    </row>
    <row r="109" spans="1:12" x14ac:dyDescent="0.45">
      <c r="B109" s="1"/>
      <c r="C109" s="1"/>
    </row>
    <row r="110" spans="1:12" x14ac:dyDescent="0.45">
      <c r="B110" s="1"/>
      <c r="C110" s="1"/>
    </row>
    <row r="111" spans="1:12" x14ac:dyDescent="0.45">
      <c r="B111" s="1"/>
      <c r="C111" s="1"/>
    </row>
    <row r="112" spans="1:12" x14ac:dyDescent="0.45">
      <c r="B112" s="1"/>
      <c r="C112" s="1"/>
    </row>
    <row r="113" spans="2:9" x14ac:dyDescent="0.45">
      <c r="B113" s="1"/>
      <c r="C113" s="1"/>
    </row>
    <row r="114" spans="2:9" x14ac:dyDescent="0.45">
      <c r="B114" s="1"/>
      <c r="C114" s="1"/>
    </row>
    <row r="115" spans="2:9" x14ac:dyDescent="0.45">
      <c r="B115" s="1"/>
      <c r="C115" s="1"/>
    </row>
    <row r="116" spans="2:9" x14ac:dyDescent="0.45">
      <c r="B116" s="1"/>
      <c r="C116" s="1"/>
    </row>
    <row r="117" spans="2:9" x14ac:dyDescent="0.45">
      <c r="B117" s="1"/>
      <c r="C117" s="1"/>
    </row>
    <row r="118" spans="2:9" x14ac:dyDescent="0.45">
      <c r="B118" s="1"/>
      <c r="C118" s="1"/>
    </row>
    <row r="119" spans="2:9" x14ac:dyDescent="0.45">
      <c r="B119" s="1"/>
      <c r="C119" s="1"/>
    </row>
    <row r="120" spans="2:9" x14ac:dyDescent="0.45">
      <c r="B120" s="1"/>
      <c r="C120" s="1"/>
    </row>
    <row r="121" spans="2:9" x14ac:dyDescent="0.45">
      <c r="B121" s="1"/>
      <c r="C121" s="1"/>
    </row>
    <row r="122" spans="2:9" x14ac:dyDescent="0.45">
      <c r="B122" s="1"/>
      <c r="C122" s="1"/>
    </row>
    <row r="123" spans="2:9" x14ac:dyDescent="0.45">
      <c r="B123" s="3"/>
      <c r="C123" s="3"/>
      <c r="G123" s="3"/>
    </row>
    <row r="124" spans="2:9" s="4" customFormat="1" x14ac:dyDescent="0.45">
      <c r="B124" s="5"/>
      <c r="C124" s="5"/>
    </row>
    <row r="125" spans="2:9" x14ac:dyDescent="0.45">
      <c r="B125" s="1"/>
      <c r="C125" s="1"/>
      <c r="D125" s="1"/>
      <c r="G125" s="1"/>
    </row>
    <row r="126" spans="2:9" x14ac:dyDescent="0.45">
      <c r="B126" s="1"/>
      <c r="C126" s="1"/>
      <c r="I126" s="2"/>
    </row>
    <row r="127" spans="2:9" x14ac:dyDescent="0.45">
      <c r="B127" s="1"/>
      <c r="C127" s="1"/>
    </row>
    <row r="128" spans="2:9" x14ac:dyDescent="0.45">
      <c r="B128" s="1"/>
      <c r="C128" s="1"/>
    </row>
    <row r="129" spans="2:7" x14ac:dyDescent="0.45">
      <c r="B129" s="1"/>
      <c r="C129" s="1"/>
    </row>
    <row r="130" spans="2:7" x14ac:dyDescent="0.45">
      <c r="B130" s="1"/>
      <c r="C130" s="1"/>
    </row>
    <row r="131" spans="2:7" x14ac:dyDescent="0.45">
      <c r="B131" s="1"/>
      <c r="C131" s="1"/>
    </row>
    <row r="132" spans="2:7" x14ac:dyDescent="0.45">
      <c r="B132" s="1"/>
      <c r="C132" s="1"/>
    </row>
    <row r="133" spans="2:7" x14ac:dyDescent="0.45">
      <c r="B133" s="1"/>
      <c r="C133" s="1"/>
    </row>
    <row r="134" spans="2:7" x14ac:dyDescent="0.45">
      <c r="B134" s="1"/>
      <c r="C134" s="1"/>
    </row>
    <row r="135" spans="2:7" x14ac:dyDescent="0.45">
      <c r="B135" s="1"/>
      <c r="C135" s="1"/>
    </row>
    <row r="136" spans="2:7" x14ac:dyDescent="0.45">
      <c r="B136" s="1"/>
      <c r="C136" s="1"/>
    </row>
    <row r="137" spans="2:7" x14ac:dyDescent="0.45">
      <c r="B137" s="1"/>
      <c r="C137" s="1"/>
    </row>
    <row r="138" spans="2:7" x14ac:dyDescent="0.45">
      <c r="B138" s="1"/>
      <c r="C138" s="1"/>
    </row>
    <row r="139" spans="2:7" x14ac:dyDescent="0.45">
      <c r="B139" s="1"/>
      <c r="C139" s="1"/>
    </row>
    <row r="140" spans="2:7" x14ac:dyDescent="0.45">
      <c r="B140" s="1"/>
      <c r="C140" s="1"/>
    </row>
    <row r="141" spans="2:7" x14ac:dyDescent="0.45">
      <c r="B141" s="1"/>
      <c r="C141" s="1"/>
    </row>
    <row r="142" spans="2:7" x14ac:dyDescent="0.45">
      <c r="B142" s="1"/>
      <c r="C142" s="1"/>
    </row>
    <row r="143" spans="2:7" x14ac:dyDescent="0.45">
      <c r="B143" s="1"/>
      <c r="C143" s="1"/>
    </row>
    <row r="144" spans="2:7" x14ac:dyDescent="0.45">
      <c r="B144" s="3"/>
      <c r="C144" s="3"/>
      <c r="G144" s="3"/>
    </row>
    <row r="145" spans="2:9" x14ac:dyDescent="0.45">
      <c r="B145" s="1"/>
      <c r="C145" s="1"/>
      <c r="D145" s="1"/>
      <c r="G145" s="1"/>
    </row>
    <row r="146" spans="2:9" x14ac:dyDescent="0.45">
      <c r="B146" s="1"/>
      <c r="C146" s="1"/>
      <c r="I146" s="2"/>
    </row>
    <row r="147" spans="2:9" x14ac:dyDescent="0.45">
      <c r="B147" s="1"/>
      <c r="C147" s="1"/>
    </row>
    <row r="148" spans="2:9" x14ac:dyDescent="0.45">
      <c r="B148" s="1"/>
      <c r="C148" s="1"/>
    </row>
    <row r="149" spans="2:9" x14ac:dyDescent="0.45">
      <c r="B149" s="1"/>
      <c r="C149" s="1"/>
    </row>
    <row r="150" spans="2:9" x14ac:dyDescent="0.45">
      <c r="B150" s="1"/>
      <c r="C150" s="1"/>
    </row>
    <row r="151" spans="2:9" x14ac:dyDescent="0.45">
      <c r="B151" s="1"/>
      <c r="C151" s="1"/>
    </row>
    <row r="152" spans="2:9" x14ac:dyDescent="0.45">
      <c r="B152" s="1"/>
      <c r="C152" s="1"/>
    </row>
    <row r="153" spans="2:9" x14ac:dyDescent="0.45">
      <c r="B153" s="1"/>
      <c r="C153" s="1"/>
    </row>
    <row r="154" spans="2:9" x14ac:dyDescent="0.45">
      <c r="B154" s="1"/>
      <c r="C154" s="1"/>
    </row>
    <row r="155" spans="2:9" x14ac:dyDescent="0.45">
      <c r="B155" s="1"/>
      <c r="C155" s="1"/>
    </row>
    <row r="156" spans="2:9" x14ac:dyDescent="0.45">
      <c r="B156" s="1"/>
      <c r="C156" s="1"/>
    </row>
    <row r="157" spans="2:9" x14ac:dyDescent="0.45">
      <c r="B157" s="1"/>
      <c r="C157" s="1"/>
    </row>
    <row r="158" spans="2:9" x14ac:dyDescent="0.45">
      <c r="B158" s="1"/>
      <c r="C158" s="1"/>
    </row>
    <row r="159" spans="2:9" x14ac:dyDescent="0.45">
      <c r="B159" s="1"/>
      <c r="C159" s="1"/>
    </row>
    <row r="160" spans="2:9" x14ac:dyDescent="0.45">
      <c r="B160" s="1"/>
      <c r="C160" s="1"/>
    </row>
    <row r="161" spans="2:7" x14ac:dyDescent="0.45">
      <c r="B161" s="1"/>
      <c r="C161" s="1"/>
    </row>
    <row r="162" spans="2:7" x14ac:dyDescent="0.45">
      <c r="B162" s="1"/>
      <c r="C162" s="1"/>
    </row>
    <row r="163" spans="2:7" x14ac:dyDescent="0.45">
      <c r="B163" s="1"/>
      <c r="C163" s="1"/>
    </row>
    <row r="164" spans="2:7" x14ac:dyDescent="0.45">
      <c r="G164" s="3"/>
    </row>
    <row r="165" spans="2:7" x14ac:dyDescent="0.45">
      <c r="B165" s="1"/>
      <c r="C165" s="1"/>
    </row>
    <row r="166" spans="2:7" x14ac:dyDescent="0.45">
      <c r="B166" s="1"/>
      <c r="C166" s="1"/>
    </row>
    <row r="167" spans="2:7" x14ac:dyDescent="0.45">
      <c r="B167" s="1"/>
      <c r="C167" s="1"/>
    </row>
    <row r="168" spans="2:7" x14ac:dyDescent="0.45">
      <c r="B168" s="1"/>
      <c r="C168" s="1"/>
    </row>
    <row r="169" spans="2:7" x14ac:dyDescent="0.45">
      <c r="B169" s="1"/>
      <c r="C169" s="1"/>
    </row>
    <row r="170" spans="2:7" x14ac:dyDescent="0.45">
      <c r="B170" s="1"/>
      <c r="C170" s="1"/>
    </row>
    <row r="171" spans="2:7" x14ac:dyDescent="0.45">
      <c r="B171" s="1"/>
      <c r="C171" s="1"/>
    </row>
    <row r="172" spans="2:7" x14ac:dyDescent="0.45">
      <c r="B172" s="1"/>
      <c r="C172" s="1"/>
    </row>
    <row r="173" spans="2:7" x14ac:dyDescent="0.45">
      <c r="B173" s="1"/>
      <c r="C173" s="1"/>
    </row>
    <row r="174" spans="2:7" x14ac:dyDescent="0.45">
      <c r="B174" s="1"/>
      <c r="C174" s="1"/>
    </row>
    <row r="175" spans="2:7" x14ac:dyDescent="0.45">
      <c r="B175" s="1"/>
      <c r="C175" s="1"/>
    </row>
    <row r="176" spans="2:7" x14ac:dyDescent="0.45">
      <c r="B176" s="1"/>
      <c r="C176" s="1"/>
    </row>
    <row r="177" spans="2:3" x14ac:dyDescent="0.45">
      <c r="B177" s="1"/>
      <c r="C177" s="1"/>
    </row>
    <row r="178" spans="2:3" x14ac:dyDescent="0.45">
      <c r="B178" s="1"/>
      <c r="C178" s="1"/>
    </row>
    <row r="179" spans="2:3" x14ac:dyDescent="0.45">
      <c r="B179" s="1"/>
      <c r="C179" s="1"/>
    </row>
    <row r="180" spans="2:3" x14ac:dyDescent="0.45">
      <c r="B180" s="1"/>
      <c r="C180" s="1"/>
    </row>
    <row r="181" spans="2:3" x14ac:dyDescent="0.45">
      <c r="B181" s="1"/>
      <c r="C181" s="1"/>
    </row>
    <row r="182" spans="2:3" x14ac:dyDescent="0.45">
      <c r="B182" s="1"/>
      <c r="C182" s="1"/>
    </row>
    <row r="183" spans="2:3" x14ac:dyDescent="0.45">
      <c r="B183" s="1"/>
      <c r="C183" s="1"/>
    </row>
    <row r="184" spans="2:3" x14ac:dyDescent="0.45">
      <c r="B184" s="1"/>
      <c r="C184" s="1"/>
    </row>
    <row r="185" spans="2:3" x14ac:dyDescent="0.45">
      <c r="B185" s="1"/>
      <c r="C185" s="1"/>
    </row>
    <row r="186" spans="2:3" x14ac:dyDescent="0.45">
      <c r="B186" s="1"/>
      <c r="C186" s="1"/>
    </row>
    <row r="187" spans="2:3" x14ac:dyDescent="0.45">
      <c r="B187" s="1"/>
      <c r="C187" s="1"/>
    </row>
    <row r="188" spans="2:3" x14ac:dyDescent="0.45">
      <c r="B188" s="1"/>
      <c r="C188" s="1"/>
    </row>
    <row r="189" spans="2:3" x14ac:dyDescent="0.45">
      <c r="B189" s="1"/>
      <c r="C189" s="1"/>
    </row>
    <row r="190" spans="2:3" x14ac:dyDescent="0.45">
      <c r="B190" s="1"/>
      <c r="C190" s="1"/>
    </row>
    <row r="191" spans="2:3" x14ac:dyDescent="0.45">
      <c r="B191" s="1"/>
      <c r="C191" s="1"/>
    </row>
    <row r="192" spans="2:3" x14ac:dyDescent="0.45">
      <c r="B192" s="1"/>
      <c r="C192" s="1"/>
    </row>
    <row r="193" spans="2:3" x14ac:dyDescent="0.45">
      <c r="B193" s="1"/>
      <c r="C193" s="1"/>
    </row>
    <row r="194" spans="2:3" x14ac:dyDescent="0.45">
      <c r="B194" s="1"/>
      <c r="C194" s="1"/>
    </row>
    <row r="195" spans="2:3" x14ac:dyDescent="0.45">
      <c r="B195" s="1"/>
      <c r="C195" s="1"/>
    </row>
    <row r="196" spans="2:3" x14ac:dyDescent="0.45">
      <c r="B196" s="1"/>
      <c r="C196" s="1"/>
    </row>
    <row r="197" spans="2:3" x14ac:dyDescent="0.45">
      <c r="B197" s="1"/>
      <c r="C197" s="1"/>
    </row>
    <row r="198" spans="2:3" x14ac:dyDescent="0.45">
      <c r="B198" s="1"/>
      <c r="C198" s="1"/>
    </row>
    <row r="199" spans="2:3" x14ac:dyDescent="0.45">
      <c r="B199" s="1"/>
      <c r="C199" s="1"/>
    </row>
    <row r="200" spans="2:3" x14ac:dyDescent="0.45">
      <c r="B200" s="1"/>
      <c r="C200" s="1"/>
    </row>
    <row r="201" spans="2:3" x14ac:dyDescent="0.45">
      <c r="B201" s="1"/>
      <c r="C201" s="1"/>
    </row>
    <row r="202" spans="2:3" x14ac:dyDescent="0.45">
      <c r="B202" s="1"/>
      <c r="C202" s="1"/>
    </row>
    <row r="203" spans="2:3" x14ac:dyDescent="0.45">
      <c r="B203" s="1"/>
      <c r="C203" s="1"/>
    </row>
    <row r="204" spans="2:3" x14ac:dyDescent="0.45">
      <c r="B204" s="1"/>
      <c r="C204" s="1"/>
    </row>
    <row r="205" spans="2:3" x14ac:dyDescent="0.45">
      <c r="B205" s="1"/>
      <c r="C205" s="1"/>
    </row>
    <row r="206" spans="2:3" x14ac:dyDescent="0.45">
      <c r="B206" s="1"/>
      <c r="C206" s="1"/>
    </row>
    <row r="207" spans="2:3" x14ac:dyDescent="0.45">
      <c r="B207" s="1"/>
      <c r="C207" s="1"/>
    </row>
    <row r="208" spans="2:3" x14ac:dyDescent="0.45">
      <c r="B208" s="1"/>
      <c r="C208" s="1"/>
    </row>
    <row r="209" spans="2:3" x14ac:dyDescent="0.45">
      <c r="B209" s="1"/>
      <c r="C209" s="1"/>
    </row>
    <row r="210" spans="2:3" x14ac:dyDescent="0.45">
      <c r="B210" s="1"/>
      <c r="C210" s="1"/>
    </row>
    <row r="211" spans="2:3" x14ac:dyDescent="0.45">
      <c r="B211" s="1"/>
      <c r="C211" s="1"/>
    </row>
    <row r="212" spans="2:3" x14ac:dyDescent="0.45">
      <c r="B212" s="1"/>
      <c r="C212" s="1"/>
    </row>
    <row r="213" spans="2:3" x14ac:dyDescent="0.45">
      <c r="B213" s="1"/>
      <c r="C213" s="1"/>
    </row>
    <row r="214" spans="2:3" x14ac:dyDescent="0.45">
      <c r="B214" s="1"/>
      <c r="C214" s="1"/>
    </row>
    <row r="215" spans="2:3" x14ac:dyDescent="0.45">
      <c r="B215" s="1"/>
      <c r="C215" s="1"/>
    </row>
    <row r="216" spans="2:3" x14ac:dyDescent="0.45">
      <c r="B216" s="1"/>
      <c r="C216" s="1"/>
    </row>
    <row r="217" spans="2:3" x14ac:dyDescent="0.45">
      <c r="B217" s="1"/>
      <c r="C217" s="1"/>
    </row>
    <row r="218" spans="2:3" x14ac:dyDescent="0.45">
      <c r="B218" s="1"/>
      <c r="C218" s="1"/>
    </row>
    <row r="219" spans="2:3" x14ac:dyDescent="0.45">
      <c r="B219" s="1"/>
      <c r="C219" s="1"/>
    </row>
    <row r="220" spans="2:3" x14ac:dyDescent="0.45">
      <c r="B220" s="1"/>
      <c r="C220" s="1"/>
    </row>
    <row r="221" spans="2:3" x14ac:dyDescent="0.45">
      <c r="B221" s="1"/>
      <c r="C221" s="1"/>
    </row>
    <row r="222" spans="2:3" x14ac:dyDescent="0.45">
      <c r="B222" s="1"/>
      <c r="C222" s="1"/>
    </row>
    <row r="223" spans="2:3" x14ac:dyDescent="0.45">
      <c r="B223" s="1"/>
      <c r="C223" s="1"/>
    </row>
    <row r="224" spans="2:3" x14ac:dyDescent="0.45">
      <c r="B224" s="1"/>
      <c r="C224" s="1"/>
    </row>
    <row r="225" spans="2:3" x14ac:dyDescent="0.45">
      <c r="B225" s="1"/>
      <c r="C225" s="1"/>
    </row>
    <row r="226" spans="2:3" x14ac:dyDescent="0.45">
      <c r="B226" s="1"/>
      <c r="C226" s="1"/>
    </row>
    <row r="227" spans="2:3" x14ac:dyDescent="0.45">
      <c r="B227" s="1"/>
      <c r="C227" s="1"/>
    </row>
    <row r="228" spans="2:3" x14ac:dyDescent="0.45">
      <c r="B228" s="1"/>
      <c r="C228" s="1"/>
    </row>
    <row r="229" spans="2:3" x14ac:dyDescent="0.45">
      <c r="B229" s="1"/>
      <c r="C229" s="1"/>
    </row>
    <row r="230" spans="2:3" x14ac:dyDescent="0.45">
      <c r="B230" s="1"/>
      <c r="C230" s="1"/>
    </row>
    <row r="231" spans="2:3" x14ac:dyDescent="0.45">
      <c r="B231" s="1"/>
      <c r="C231" s="1"/>
    </row>
    <row r="232" spans="2:3" x14ac:dyDescent="0.45">
      <c r="B232" s="1"/>
      <c r="C232" s="1"/>
    </row>
    <row r="233" spans="2:3" x14ac:dyDescent="0.45">
      <c r="B233" s="1"/>
      <c r="C233" s="1"/>
    </row>
    <row r="234" spans="2:3" x14ac:dyDescent="0.45">
      <c r="B234" s="1"/>
      <c r="C234" s="1"/>
    </row>
    <row r="235" spans="2:3" x14ac:dyDescent="0.45">
      <c r="B235" s="1"/>
      <c r="C235" s="1"/>
    </row>
    <row r="236" spans="2:3" x14ac:dyDescent="0.45">
      <c r="B236" s="1"/>
      <c r="C236" s="1"/>
    </row>
    <row r="237" spans="2:3" x14ac:dyDescent="0.45">
      <c r="B237" s="1"/>
      <c r="C237" s="1"/>
    </row>
    <row r="238" spans="2:3" x14ac:dyDescent="0.45">
      <c r="B238" s="1"/>
      <c r="C238" s="1"/>
    </row>
    <row r="239" spans="2:3" x14ac:dyDescent="0.45">
      <c r="B239" s="1"/>
      <c r="C239" s="1"/>
    </row>
    <row r="241" spans="2:3" x14ac:dyDescent="0.45">
      <c r="B241" s="1"/>
      <c r="C241" s="1"/>
    </row>
    <row r="242" spans="2:3" x14ac:dyDescent="0.45">
      <c r="B242" s="1"/>
      <c r="C242" s="1"/>
    </row>
    <row r="243" spans="2:3" x14ac:dyDescent="0.45">
      <c r="B243" s="1"/>
      <c r="C243" s="1"/>
    </row>
    <row r="244" spans="2:3" x14ac:dyDescent="0.45">
      <c r="B244" s="1"/>
      <c r="C244" s="1"/>
    </row>
    <row r="245" spans="2:3" x14ac:dyDescent="0.45">
      <c r="B245" s="1"/>
      <c r="C245" s="1"/>
    </row>
    <row r="246" spans="2:3" x14ac:dyDescent="0.45">
      <c r="B246" s="1"/>
      <c r="C246" s="1"/>
    </row>
    <row r="247" spans="2:3" x14ac:dyDescent="0.45">
      <c r="B247" s="1"/>
      <c r="C247" s="1"/>
    </row>
    <row r="248" spans="2:3" x14ac:dyDescent="0.45">
      <c r="B248" s="1"/>
      <c r="C248" s="1"/>
    </row>
    <row r="249" spans="2:3" x14ac:dyDescent="0.45">
      <c r="B249" s="1"/>
      <c r="C249" s="1"/>
    </row>
    <row r="250" spans="2:3" x14ac:dyDescent="0.45">
      <c r="B250" s="1"/>
      <c r="C250" s="1"/>
    </row>
    <row r="251" spans="2:3" x14ac:dyDescent="0.45">
      <c r="B251" s="1"/>
      <c r="C251" s="1"/>
    </row>
    <row r="252" spans="2:3" x14ac:dyDescent="0.45">
      <c r="B252" s="1"/>
      <c r="C252" s="1"/>
    </row>
    <row r="253" spans="2:3" x14ac:dyDescent="0.45">
      <c r="B253" s="1"/>
      <c r="C253" s="1"/>
    </row>
    <row r="254" spans="2:3" x14ac:dyDescent="0.45">
      <c r="B254" s="1"/>
      <c r="C254" s="1"/>
    </row>
    <row r="255" spans="2:3" x14ac:dyDescent="0.45">
      <c r="B255" s="1"/>
      <c r="C255" s="1"/>
    </row>
    <row r="256" spans="2:3" x14ac:dyDescent="0.45">
      <c r="B256" s="1"/>
      <c r="C256" s="1"/>
    </row>
    <row r="257" spans="2:3" x14ac:dyDescent="0.45">
      <c r="B257" s="1"/>
      <c r="C257" s="1"/>
    </row>
    <row r="258" spans="2:3" x14ac:dyDescent="0.45">
      <c r="B258" s="1"/>
      <c r="C258" s="1"/>
    </row>
    <row r="259" spans="2:3" x14ac:dyDescent="0.45">
      <c r="B259" s="1"/>
      <c r="C259" s="1"/>
    </row>
    <row r="260" spans="2:3" x14ac:dyDescent="0.45">
      <c r="B260" s="1"/>
      <c r="C260" s="1"/>
    </row>
    <row r="261" spans="2:3" x14ac:dyDescent="0.45">
      <c r="B261" s="1"/>
      <c r="C261" s="1"/>
    </row>
    <row r="262" spans="2:3" x14ac:dyDescent="0.45">
      <c r="B262" s="1"/>
      <c r="C262" s="1"/>
    </row>
    <row r="263" spans="2:3" x14ac:dyDescent="0.45">
      <c r="B263" s="1"/>
      <c r="C263" s="1"/>
    </row>
    <row r="264" spans="2:3" x14ac:dyDescent="0.45">
      <c r="B264" s="1"/>
      <c r="C264" s="1"/>
    </row>
    <row r="265" spans="2:3" x14ac:dyDescent="0.45">
      <c r="B265" s="1"/>
      <c r="C265" s="1"/>
    </row>
    <row r="266" spans="2:3" x14ac:dyDescent="0.45">
      <c r="B266" s="1"/>
      <c r="C266" s="1"/>
    </row>
  </sheetData>
  <mergeCells count="8">
    <mergeCell ref="D90:F90"/>
    <mergeCell ref="H90:J90"/>
    <mergeCell ref="D30:F30"/>
    <mergeCell ref="H30:J30"/>
    <mergeCell ref="D50:F50"/>
    <mergeCell ref="H50:J50"/>
    <mergeCell ref="D70:F70"/>
    <mergeCell ref="H70:J70"/>
  </mergeCells>
  <pageMargins left="0.7" right="0.7" top="0.75" bottom="0.75" header="0.3" footer="0.3"/>
  <pageSetup paperSize="9" orientation="portrait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9"/>
  </sheetPr>
  <dimension ref="A1:L262"/>
  <sheetViews>
    <sheetView topLeftCell="A71" zoomScale="80" zoomScaleNormal="80" workbookViewId="0">
      <selection activeCell="A2" sqref="A2"/>
    </sheetView>
  </sheetViews>
  <sheetFormatPr defaultColWidth="8.73046875" defaultRowHeight="14.25" x14ac:dyDescent="0.45"/>
  <cols>
    <col min="1" max="1" width="10.06640625" customWidth="1"/>
    <col min="2" max="3" width="12.265625" customWidth="1"/>
    <col min="4" max="4" width="12" bestFit="1" customWidth="1"/>
    <col min="5" max="5" width="14.53125" customWidth="1"/>
    <col min="6" max="6" width="13.06640625" customWidth="1"/>
    <col min="7" max="7" width="11.19921875" customWidth="1"/>
    <col min="8" max="8" width="22.73046875" customWidth="1"/>
    <col min="9" max="9" width="21" customWidth="1"/>
    <col min="10" max="10" width="16" customWidth="1"/>
  </cols>
  <sheetData>
    <row r="1" spans="1:10" ht="23.25" x14ac:dyDescent="0.7">
      <c r="A1" s="16" t="s">
        <v>27</v>
      </c>
    </row>
    <row r="2" spans="1:10" ht="23.25" x14ac:dyDescent="0.7">
      <c r="A2" s="17" t="s">
        <v>48</v>
      </c>
    </row>
    <row r="4" spans="1:10" x14ac:dyDescent="0.45">
      <c r="A4" t="s">
        <v>19</v>
      </c>
      <c r="D4" s="28">
        <v>43628</v>
      </c>
    </row>
    <row r="5" spans="1:10" ht="14.65" thickBot="1" x14ac:dyDescent="0.5">
      <c r="A5" t="s">
        <v>20</v>
      </c>
      <c r="D5" s="29">
        <v>43663</v>
      </c>
      <c r="J5" s="9" t="s">
        <v>15</v>
      </c>
    </row>
    <row r="6" spans="1:10" x14ac:dyDescent="0.45">
      <c r="A6" s="31" t="s">
        <v>21</v>
      </c>
      <c r="B6" s="30"/>
      <c r="C6" s="30"/>
      <c r="D6" s="30">
        <v>43713</v>
      </c>
      <c r="I6" s="46" t="s">
        <v>5</v>
      </c>
      <c r="J6" s="47"/>
    </row>
    <row r="7" spans="1:10" ht="15.75" x14ac:dyDescent="0.5">
      <c r="B7" s="30"/>
      <c r="C7" s="30"/>
      <c r="I7" s="48" t="s">
        <v>13</v>
      </c>
      <c r="J7" s="53">
        <f>AVERAGE(B14:B17)</f>
        <v>32.354999999999997</v>
      </c>
    </row>
    <row r="8" spans="1:10" ht="16.149999999999999" thickBot="1" x14ac:dyDescent="0.55000000000000004">
      <c r="A8" s="7" t="s">
        <v>5</v>
      </c>
      <c r="E8" s="19" t="s">
        <v>17</v>
      </c>
      <c r="I8" s="49" t="s">
        <v>14</v>
      </c>
      <c r="J8" s="54">
        <f>STDEVA(B14:B17)</f>
        <v>6.5265955903518336</v>
      </c>
    </row>
    <row r="9" spans="1:10" x14ac:dyDescent="0.45">
      <c r="A9" s="7"/>
      <c r="E9" s="19"/>
      <c r="I9" s="50" t="s">
        <v>17</v>
      </c>
      <c r="J9" s="55"/>
    </row>
    <row r="10" spans="1:10" ht="15.75" x14ac:dyDescent="0.5">
      <c r="A10" s="7" t="s">
        <v>6</v>
      </c>
      <c r="B10" s="9" t="s">
        <v>15</v>
      </c>
      <c r="C10" s="9"/>
      <c r="E10" s="19" t="s">
        <v>6</v>
      </c>
      <c r="F10" s="9" t="s">
        <v>15</v>
      </c>
      <c r="I10" s="51" t="s">
        <v>13</v>
      </c>
      <c r="J10" s="53">
        <f>AVERAGE(F14:F17)</f>
        <v>24.810000000000002</v>
      </c>
    </row>
    <row r="11" spans="1:10" ht="16.149999999999999" thickBot="1" x14ac:dyDescent="0.55000000000000004">
      <c r="A11" s="11" t="s">
        <v>11</v>
      </c>
      <c r="B11" s="7"/>
      <c r="C11" s="7"/>
      <c r="E11" s="20" t="s">
        <v>11</v>
      </c>
      <c r="F11" s="20"/>
      <c r="I11" s="52" t="s">
        <v>14</v>
      </c>
      <c r="J11" s="54">
        <f>STDEVA(F14:F17)</f>
        <v>8.1741543905164793</v>
      </c>
    </row>
    <row r="12" spans="1:10" x14ac:dyDescent="0.45">
      <c r="A12" s="11" t="s">
        <v>12</v>
      </c>
      <c r="B12" s="7"/>
      <c r="C12" s="7"/>
      <c r="E12" s="20" t="s">
        <v>12</v>
      </c>
      <c r="F12" s="20"/>
    </row>
    <row r="13" spans="1:10" x14ac:dyDescent="0.45">
      <c r="A13" s="7" t="s">
        <v>7</v>
      </c>
      <c r="B13" s="7"/>
      <c r="C13" s="7"/>
      <c r="E13" s="19" t="s">
        <v>7</v>
      </c>
      <c r="F13" s="20"/>
    </row>
    <row r="14" spans="1:10" x14ac:dyDescent="0.45">
      <c r="A14" s="11" t="s">
        <v>11</v>
      </c>
      <c r="B14" s="7">
        <v>36.97</v>
      </c>
      <c r="C14" s="7"/>
      <c r="E14" s="20" t="s">
        <v>11</v>
      </c>
      <c r="F14" s="20">
        <v>30.59</v>
      </c>
    </row>
    <row r="15" spans="1:10" x14ac:dyDescent="0.45">
      <c r="A15" s="11" t="s">
        <v>12</v>
      </c>
      <c r="B15" s="7"/>
      <c r="C15" s="7"/>
      <c r="E15" s="20" t="s">
        <v>12</v>
      </c>
      <c r="F15" s="20"/>
    </row>
    <row r="16" spans="1:10" x14ac:dyDescent="0.45">
      <c r="A16" s="7" t="s">
        <v>8</v>
      </c>
      <c r="B16" s="7"/>
      <c r="C16" s="7"/>
      <c r="E16" s="19" t="s">
        <v>8</v>
      </c>
      <c r="F16" s="20"/>
    </row>
    <row r="17" spans="1:12" x14ac:dyDescent="0.45">
      <c r="A17" s="11" t="s">
        <v>11</v>
      </c>
      <c r="B17" s="7">
        <v>27.74</v>
      </c>
      <c r="C17" s="7"/>
      <c r="E17" s="20" t="s">
        <v>11</v>
      </c>
      <c r="F17" s="20">
        <v>19.03</v>
      </c>
    </row>
    <row r="18" spans="1:12" x14ac:dyDescent="0.45">
      <c r="A18" s="11" t="s">
        <v>12</v>
      </c>
      <c r="B18" s="7"/>
      <c r="C18" s="7"/>
      <c r="E18" s="20" t="s">
        <v>12</v>
      </c>
      <c r="F18" s="20"/>
    </row>
    <row r="19" spans="1:12" x14ac:dyDescent="0.45">
      <c r="A19" s="12" t="s">
        <v>13</v>
      </c>
      <c r="B19" s="13">
        <f>AVERAGE(B17:B18,B14:B15,B11:B12)</f>
        <v>32.354999999999997</v>
      </c>
      <c r="C19" s="13"/>
      <c r="E19" s="21" t="s">
        <v>13</v>
      </c>
      <c r="F19" s="24">
        <f>AVERAGE(F17:F18,F14:F15,F11:F12)</f>
        <v>24.810000000000002</v>
      </c>
    </row>
    <row r="20" spans="1:12" x14ac:dyDescent="0.45">
      <c r="A20" s="12" t="s">
        <v>14</v>
      </c>
      <c r="B20" s="14">
        <f>_xlfn.STDEV.S(B17:B18,B14:B15,B11:B12)</f>
        <v>6.5265955903518336</v>
      </c>
      <c r="C20" s="14"/>
      <c r="E20" s="21" t="s">
        <v>14</v>
      </c>
      <c r="F20" s="25">
        <f>_xlfn.STDEV.S(F17:F18,F14:F15,F11:F12)</f>
        <v>8.1741543905164793</v>
      </c>
    </row>
    <row r="25" spans="1:12" x14ac:dyDescent="0.45">
      <c r="A25" s="9" t="s">
        <v>10</v>
      </c>
      <c r="B25" s="9">
        <v>14</v>
      </c>
      <c r="C25" s="9"/>
    </row>
    <row r="26" spans="1:12" x14ac:dyDescent="0.45">
      <c r="A26" t="s">
        <v>9</v>
      </c>
      <c r="B26">
        <v>100</v>
      </c>
    </row>
    <row r="27" spans="1:12" x14ac:dyDescent="0.45">
      <c r="A27" t="s">
        <v>0</v>
      </c>
      <c r="B27">
        <f>B25*B26</f>
        <v>1400</v>
      </c>
    </row>
    <row r="29" spans="1:12" x14ac:dyDescent="0.45">
      <c r="B29" s="15" t="s">
        <v>26</v>
      </c>
      <c r="C29" s="15"/>
    </row>
    <row r="30" spans="1:12" x14ac:dyDescent="0.45">
      <c r="A30" s="6"/>
      <c r="D30" s="66" t="s">
        <v>1</v>
      </c>
      <c r="E30" s="66"/>
      <c r="F30" s="66"/>
      <c r="H30" s="66" t="s">
        <v>2</v>
      </c>
      <c r="I30" s="66"/>
      <c r="J30" s="66"/>
    </row>
    <row r="31" spans="1:12" x14ac:dyDescent="0.45">
      <c r="B31" s="1" t="s">
        <v>3</v>
      </c>
      <c r="C31" s="43" t="s">
        <v>47</v>
      </c>
      <c r="D31" t="s">
        <v>33</v>
      </c>
      <c r="E31" t="s">
        <v>34</v>
      </c>
      <c r="F31" t="s">
        <v>35</v>
      </c>
      <c r="H31" t="s">
        <v>33</v>
      </c>
      <c r="I31" t="s">
        <v>34</v>
      </c>
      <c r="J31" t="s">
        <v>35</v>
      </c>
    </row>
    <row r="32" spans="1:12" x14ac:dyDescent="0.45">
      <c r="A32">
        <v>0</v>
      </c>
      <c r="B32" s="1">
        <v>0</v>
      </c>
      <c r="C32" s="1">
        <f>SQRT(B32/60)</f>
        <v>0</v>
      </c>
      <c r="D32" s="35">
        <v>12140</v>
      </c>
      <c r="E32" s="35">
        <v>11900</v>
      </c>
      <c r="F32" s="35">
        <v>11820</v>
      </c>
      <c r="H32">
        <f>(D32-D$32)/(0.000998*$B$27)</f>
        <v>0</v>
      </c>
      <c r="I32">
        <f t="shared" ref="I32:J33" si="0">(E32-E$32)/(0.000998*$B$27)</f>
        <v>0</v>
      </c>
      <c r="J32">
        <f t="shared" si="0"/>
        <v>0</v>
      </c>
      <c r="K32">
        <f>AVERAGE(H32:J32)</f>
        <v>0</v>
      </c>
      <c r="L32">
        <f>_xlfn.STDEV.P(H32:J32)</f>
        <v>0</v>
      </c>
    </row>
    <row r="33" spans="1:12" x14ac:dyDescent="0.45">
      <c r="A33">
        <v>1</v>
      </c>
      <c r="B33" s="1">
        <v>1</v>
      </c>
      <c r="C33" s="1">
        <f t="shared" ref="C33:C42" si="1">SQRT(B33/60)</f>
        <v>0.12909944487358055</v>
      </c>
      <c r="D33" s="35">
        <v>12140</v>
      </c>
      <c r="E33" s="35">
        <v>11900</v>
      </c>
      <c r="F33" s="35">
        <v>11820</v>
      </c>
      <c r="H33">
        <f t="shared" ref="H33" si="2">(D33-D$32)/(0.000998*$B$27)</f>
        <v>0</v>
      </c>
      <c r="I33">
        <f t="shared" si="0"/>
        <v>0</v>
      </c>
      <c r="J33">
        <f t="shared" si="0"/>
        <v>0</v>
      </c>
      <c r="K33">
        <f t="shared" ref="K33:K37" si="3">AVERAGE(H33:J33)</f>
        <v>0</v>
      </c>
      <c r="L33">
        <f t="shared" ref="L33:L37" si="4">_xlfn.STDEV.P(H33:J33)</f>
        <v>0</v>
      </c>
    </row>
    <row r="34" spans="1:12" x14ac:dyDescent="0.45">
      <c r="A34">
        <v>2</v>
      </c>
      <c r="B34" s="1">
        <v>16</v>
      </c>
      <c r="C34" s="1">
        <f t="shared" si="1"/>
        <v>0.5163977794943222</v>
      </c>
      <c r="D34" s="35">
        <v>12140</v>
      </c>
      <c r="E34" s="35">
        <v>11900</v>
      </c>
      <c r="F34" s="35">
        <v>11820</v>
      </c>
      <c r="H34">
        <f t="shared" ref="H34:H42" si="5">(D34-D$32)/(0.000998*$B$27)</f>
        <v>0</v>
      </c>
      <c r="I34">
        <f t="shared" ref="I34:I37" si="6">(E34-E$32)/(0.000998*$B$27)</f>
        <v>0</v>
      </c>
      <c r="J34">
        <f t="shared" ref="J34:J37" si="7">(F34-F$32)/(0.000998*$B$27)</f>
        <v>0</v>
      </c>
      <c r="K34">
        <f t="shared" si="3"/>
        <v>0</v>
      </c>
      <c r="L34">
        <f t="shared" si="4"/>
        <v>0</v>
      </c>
    </row>
    <row r="35" spans="1:12" x14ac:dyDescent="0.45">
      <c r="A35">
        <v>3</v>
      </c>
      <c r="B35" s="1">
        <v>36</v>
      </c>
      <c r="C35" s="1">
        <f t="shared" si="1"/>
        <v>0.7745966692414834</v>
      </c>
      <c r="D35" s="35">
        <v>12140</v>
      </c>
      <c r="E35" s="35">
        <v>11900</v>
      </c>
      <c r="F35" s="35">
        <v>11820</v>
      </c>
      <c r="H35">
        <f t="shared" si="5"/>
        <v>0</v>
      </c>
      <c r="I35">
        <f t="shared" si="6"/>
        <v>0</v>
      </c>
      <c r="J35">
        <f t="shared" si="7"/>
        <v>0</v>
      </c>
      <c r="K35">
        <f t="shared" si="3"/>
        <v>0</v>
      </c>
      <c r="L35">
        <f t="shared" si="4"/>
        <v>0</v>
      </c>
    </row>
    <row r="36" spans="1:12" x14ac:dyDescent="0.45">
      <c r="A36">
        <v>4</v>
      </c>
      <c r="B36" s="1">
        <v>49</v>
      </c>
      <c r="C36" s="1">
        <f t="shared" si="1"/>
        <v>0.9036961141150639</v>
      </c>
      <c r="D36" s="35">
        <v>12140</v>
      </c>
      <c r="E36" s="35">
        <v>11900</v>
      </c>
      <c r="F36" s="35">
        <v>11820</v>
      </c>
      <c r="H36">
        <f t="shared" si="5"/>
        <v>0</v>
      </c>
      <c r="I36">
        <f t="shared" si="6"/>
        <v>0</v>
      </c>
      <c r="J36">
        <f t="shared" si="7"/>
        <v>0</v>
      </c>
      <c r="K36">
        <f t="shared" si="3"/>
        <v>0</v>
      </c>
      <c r="L36">
        <f t="shared" si="4"/>
        <v>0</v>
      </c>
    </row>
    <row r="37" spans="1:12" x14ac:dyDescent="0.45">
      <c r="A37">
        <v>5</v>
      </c>
      <c r="B37" s="1">
        <v>64</v>
      </c>
      <c r="C37" s="1">
        <f t="shared" si="1"/>
        <v>1.0327955589886444</v>
      </c>
      <c r="D37" s="35">
        <v>12140</v>
      </c>
      <c r="E37" s="35">
        <v>11920</v>
      </c>
      <c r="F37" s="35">
        <v>11840</v>
      </c>
      <c r="H37">
        <f t="shared" si="5"/>
        <v>0</v>
      </c>
      <c r="I37">
        <f t="shared" si="6"/>
        <v>14.314342971657601</v>
      </c>
      <c r="J37">
        <f t="shared" si="7"/>
        <v>14.314342971657601</v>
      </c>
      <c r="K37">
        <f t="shared" si="3"/>
        <v>9.5428953144384003</v>
      </c>
      <c r="L37">
        <f t="shared" si="4"/>
        <v>6.747845988992724</v>
      </c>
    </row>
    <row r="38" spans="1:12" x14ac:dyDescent="0.45">
      <c r="A38">
        <v>8</v>
      </c>
      <c r="B38" s="1">
        <v>121</v>
      </c>
      <c r="C38" s="1">
        <f t="shared" si="1"/>
        <v>1.4200938936093861</v>
      </c>
      <c r="D38" s="35">
        <v>12140</v>
      </c>
      <c r="E38" s="35">
        <v>11920</v>
      </c>
      <c r="F38" s="35">
        <v>11840</v>
      </c>
      <c r="H38">
        <f t="shared" si="5"/>
        <v>0</v>
      </c>
      <c r="I38">
        <f t="shared" ref="I38" si="8">(E38-E$32)/(0.000998*$B$27)</f>
        <v>14.314342971657601</v>
      </c>
      <c r="J38">
        <f t="shared" ref="J38" si="9">(F38-F$32)/(0.000998*$B$27)</f>
        <v>14.314342971657601</v>
      </c>
    </row>
    <row r="39" spans="1:12" x14ac:dyDescent="0.45">
      <c r="A39">
        <v>11</v>
      </c>
      <c r="B39" s="1">
        <v>196</v>
      </c>
      <c r="C39" s="1">
        <f t="shared" si="1"/>
        <v>1.8073922282301278</v>
      </c>
      <c r="D39" s="35">
        <v>12160</v>
      </c>
      <c r="E39" s="35">
        <v>11920</v>
      </c>
      <c r="F39" s="35">
        <v>11840</v>
      </c>
      <c r="H39">
        <f t="shared" si="5"/>
        <v>14.314342971657601</v>
      </c>
      <c r="I39">
        <f t="shared" ref="I39" si="10">(E39-E$32)/(0.000998*$B$27)</f>
        <v>14.314342971657601</v>
      </c>
      <c r="J39">
        <f t="shared" ref="J39" si="11">(F39-F$32)/(0.000998*$B$27)</f>
        <v>14.314342971657601</v>
      </c>
    </row>
    <row r="40" spans="1:12" x14ac:dyDescent="0.45">
      <c r="A40">
        <v>13</v>
      </c>
      <c r="B40" s="1">
        <v>256</v>
      </c>
      <c r="C40" s="1">
        <f t="shared" si="1"/>
        <v>2.0655911179772888</v>
      </c>
      <c r="D40" s="35">
        <v>12160</v>
      </c>
      <c r="E40" s="35">
        <v>11920</v>
      </c>
      <c r="F40" s="35">
        <v>11840</v>
      </c>
      <c r="H40">
        <f t="shared" si="5"/>
        <v>14.314342971657601</v>
      </c>
      <c r="I40">
        <f t="shared" ref="I40" si="12">(E40-E$32)/(0.000998*$B$27)</f>
        <v>14.314342971657601</v>
      </c>
      <c r="J40">
        <f t="shared" ref="J40" si="13">(F40-F$32)/(0.000998*$B$27)</f>
        <v>14.314342971657601</v>
      </c>
      <c r="K40">
        <f t="shared" ref="K40:K42" si="14">AVERAGE(H40:J40)</f>
        <v>14.314342971657601</v>
      </c>
      <c r="L40">
        <f t="shared" ref="L40:L42" si="15">_xlfn.STDEV.P(H40:J40)</f>
        <v>0</v>
      </c>
    </row>
    <row r="41" spans="1:12" x14ac:dyDescent="0.45">
      <c r="A41">
        <v>15</v>
      </c>
      <c r="B41" s="1">
        <v>324</v>
      </c>
      <c r="C41" s="1">
        <f t="shared" si="1"/>
        <v>2.3237900077244502</v>
      </c>
      <c r="D41" s="35">
        <v>12160</v>
      </c>
      <c r="E41" s="35">
        <v>11940</v>
      </c>
      <c r="F41" s="35">
        <v>11840</v>
      </c>
      <c r="H41">
        <f t="shared" si="5"/>
        <v>14.314342971657601</v>
      </c>
      <c r="I41">
        <f t="shared" ref="I41:I42" si="16">(E41-E$32)/(0.000998*$B$27)</f>
        <v>28.628685943315201</v>
      </c>
      <c r="J41">
        <f t="shared" ref="J41:J42" si="17">(F41-F$32)/(0.000998*$B$27)</f>
        <v>14.314342971657601</v>
      </c>
      <c r="K41">
        <f t="shared" si="14"/>
        <v>19.085790628876801</v>
      </c>
      <c r="L41">
        <f t="shared" si="15"/>
        <v>6.7478459889927178</v>
      </c>
    </row>
    <row r="42" spans="1:12" x14ac:dyDescent="0.45">
      <c r="A42">
        <v>16</v>
      </c>
      <c r="B42" s="1">
        <v>1444</v>
      </c>
      <c r="C42" s="1">
        <f t="shared" si="1"/>
        <v>4.905778905196061</v>
      </c>
      <c r="D42" s="35">
        <v>12180</v>
      </c>
      <c r="E42" s="35">
        <v>11960</v>
      </c>
      <c r="F42" s="35">
        <v>11840</v>
      </c>
      <c r="H42">
        <f t="shared" si="5"/>
        <v>28.628685943315201</v>
      </c>
      <c r="I42">
        <f t="shared" si="16"/>
        <v>42.9430289149728</v>
      </c>
      <c r="J42">
        <f t="shared" si="17"/>
        <v>14.314342971657601</v>
      </c>
      <c r="K42">
        <f t="shared" si="14"/>
        <v>28.628685943315201</v>
      </c>
      <c r="L42">
        <f t="shared" si="15"/>
        <v>11.68761209458525</v>
      </c>
    </row>
    <row r="43" spans="1:12" x14ac:dyDescent="0.45">
      <c r="A43">
        <v>17</v>
      </c>
      <c r="B43" s="1"/>
      <c r="C43" s="1"/>
      <c r="D43" s="35"/>
      <c r="E43" s="35"/>
      <c r="F43" s="35"/>
    </row>
    <row r="44" spans="1:12" x14ac:dyDescent="0.45">
      <c r="B44" s="1"/>
      <c r="C44" s="1"/>
      <c r="G44" s="3" t="s">
        <v>4</v>
      </c>
      <c r="H44" s="45">
        <f>SLOPE(H32:H42,$C$32:$C$42)</f>
        <v>6.6715889691367574</v>
      </c>
      <c r="I44" s="45">
        <f>SLOPE(I32:I42,$C$32:$C$42)</f>
        <v>9.6377293252416187</v>
      </c>
      <c r="J44" s="45">
        <f>SLOPE(J32:J42,$C$32:$C$42)</f>
        <v>3.7143559414286087</v>
      </c>
    </row>
    <row r="45" spans="1:12" x14ac:dyDescent="0.45">
      <c r="B45" s="1"/>
      <c r="C45" s="1"/>
      <c r="H45" s="12" t="s">
        <v>13</v>
      </c>
      <c r="I45" s="37">
        <f>AVERAGE(H44:J44)</f>
        <v>6.6745580786023275</v>
      </c>
    </row>
    <row r="46" spans="1:12" x14ac:dyDescent="0.45">
      <c r="B46" s="1"/>
      <c r="C46" s="1"/>
      <c r="H46" s="12" t="s">
        <v>14</v>
      </c>
      <c r="I46" s="15">
        <f>_xlfn.STDEV.S(H44:J44)</f>
        <v>2.9616878081128633</v>
      </c>
    </row>
    <row r="48" spans="1:12" x14ac:dyDescent="0.45">
      <c r="B48" s="7" t="s">
        <v>5</v>
      </c>
      <c r="C48" s="7"/>
    </row>
    <row r="49" spans="1:12" x14ac:dyDescent="0.45">
      <c r="A49" s="6"/>
      <c r="D49" s="66" t="s">
        <v>1</v>
      </c>
      <c r="E49" s="66"/>
      <c r="F49" s="66"/>
      <c r="H49" s="66" t="s">
        <v>2</v>
      </c>
      <c r="I49" s="66"/>
      <c r="J49" s="66"/>
    </row>
    <row r="50" spans="1:12" x14ac:dyDescent="0.45">
      <c r="B50" s="1" t="s">
        <v>3</v>
      </c>
      <c r="C50" s="1"/>
      <c r="D50" t="s">
        <v>30</v>
      </c>
      <c r="E50" t="s">
        <v>31</v>
      </c>
      <c r="F50" t="s">
        <v>32</v>
      </c>
      <c r="H50" t="s">
        <v>30</v>
      </c>
      <c r="I50" t="s">
        <v>31</v>
      </c>
      <c r="J50" t="s">
        <v>32</v>
      </c>
    </row>
    <row r="51" spans="1:12" x14ac:dyDescent="0.45">
      <c r="A51">
        <v>0</v>
      </c>
      <c r="B51" s="1">
        <v>0</v>
      </c>
      <c r="C51" s="1"/>
      <c r="D51" s="8">
        <v>12020</v>
      </c>
      <c r="E51" s="8">
        <v>12320</v>
      </c>
      <c r="F51" s="8">
        <v>11580</v>
      </c>
      <c r="H51">
        <f t="shared" ref="H51:H61" si="18">(D51-D$51)/(0.000998*$B$27)</f>
        <v>0</v>
      </c>
      <c r="I51">
        <f t="shared" ref="I51:I61" si="19">(E51-E$51)/(0.000998*$B$27)</f>
        <v>0</v>
      </c>
      <c r="J51">
        <f t="shared" ref="J51:J61" si="20">(F51-F$51)/(0.000998*$B$27)</f>
        <v>0</v>
      </c>
      <c r="K51">
        <f>AVERAGE(H51:J51)</f>
        <v>0</v>
      </c>
      <c r="L51">
        <f>_xlfn.STDEV.P(H51:J51)</f>
        <v>0</v>
      </c>
    </row>
    <row r="52" spans="1:12" x14ac:dyDescent="0.45">
      <c r="A52">
        <v>1</v>
      </c>
      <c r="B52" s="1">
        <v>1</v>
      </c>
      <c r="C52" s="1"/>
      <c r="D52" s="8">
        <v>12020</v>
      </c>
      <c r="E52" s="8">
        <v>12320</v>
      </c>
      <c r="F52" s="8">
        <v>11580</v>
      </c>
      <c r="H52">
        <f t="shared" si="18"/>
        <v>0</v>
      </c>
      <c r="I52">
        <f t="shared" si="19"/>
        <v>0</v>
      </c>
      <c r="J52">
        <f t="shared" si="20"/>
        <v>0</v>
      </c>
      <c r="K52">
        <f t="shared" ref="K52:K61" si="21">AVERAGE(H52:J52)</f>
        <v>0</v>
      </c>
      <c r="L52">
        <f t="shared" ref="L52:L61" si="22">_xlfn.STDEV.P(H52:J52)</f>
        <v>0</v>
      </c>
    </row>
    <row r="53" spans="1:12" x14ac:dyDescent="0.45">
      <c r="A53">
        <v>2</v>
      </c>
      <c r="B53" s="1">
        <v>16</v>
      </c>
      <c r="C53" s="1"/>
      <c r="D53" s="8">
        <v>12020</v>
      </c>
      <c r="E53" s="8">
        <v>12320</v>
      </c>
      <c r="F53" s="8">
        <v>11600</v>
      </c>
      <c r="H53">
        <f t="shared" si="18"/>
        <v>0</v>
      </c>
      <c r="I53">
        <f t="shared" si="19"/>
        <v>0</v>
      </c>
      <c r="J53">
        <f t="shared" si="20"/>
        <v>14.314342971657601</v>
      </c>
      <c r="K53">
        <f t="shared" si="21"/>
        <v>4.7714476572192002</v>
      </c>
      <c r="L53">
        <f t="shared" si="22"/>
        <v>6.747845988992724</v>
      </c>
    </row>
    <row r="54" spans="1:12" x14ac:dyDescent="0.45">
      <c r="A54">
        <v>3</v>
      </c>
      <c r="B54" s="1">
        <v>36</v>
      </c>
      <c r="C54" s="1"/>
      <c r="D54" s="8">
        <v>12020</v>
      </c>
      <c r="E54" s="8">
        <v>12320</v>
      </c>
      <c r="F54" s="8">
        <v>11600</v>
      </c>
      <c r="H54">
        <f t="shared" si="18"/>
        <v>0</v>
      </c>
      <c r="I54">
        <f t="shared" si="19"/>
        <v>0</v>
      </c>
      <c r="J54">
        <f t="shared" si="20"/>
        <v>14.314342971657601</v>
      </c>
      <c r="K54">
        <f t="shared" si="21"/>
        <v>4.7714476572192002</v>
      </c>
      <c r="L54">
        <f t="shared" si="22"/>
        <v>6.747845988992724</v>
      </c>
    </row>
    <row r="55" spans="1:12" x14ac:dyDescent="0.45">
      <c r="A55">
        <v>4</v>
      </c>
      <c r="B55" s="1">
        <v>49</v>
      </c>
      <c r="C55" s="1"/>
      <c r="D55" s="8">
        <v>12020</v>
      </c>
      <c r="E55" s="8">
        <v>12340</v>
      </c>
      <c r="F55" s="8">
        <v>11600</v>
      </c>
      <c r="H55">
        <f t="shared" si="18"/>
        <v>0</v>
      </c>
      <c r="I55">
        <f t="shared" si="19"/>
        <v>14.314342971657601</v>
      </c>
      <c r="J55">
        <f t="shared" si="20"/>
        <v>14.314342971657601</v>
      </c>
      <c r="K55">
        <f t="shared" si="21"/>
        <v>9.5428953144384003</v>
      </c>
      <c r="L55">
        <f t="shared" si="22"/>
        <v>6.747845988992724</v>
      </c>
    </row>
    <row r="56" spans="1:12" x14ac:dyDescent="0.45">
      <c r="A56">
        <v>5</v>
      </c>
      <c r="B56" s="1">
        <v>64</v>
      </c>
      <c r="C56" s="1"/>
      <c r="D56" s="8">
        <v>12020</v>
      </c>
      <c r="E56" s="8">
        <v>12340</v>
      </c>
      <c r="F56" s="8">
        <v>11600</v>
      </c>
      <c r="H56">
        <f t="shared" si="18"/>
        <v>0</v>
      </c>
      <c r="I56">
        <f t="shared" si="19"/>
        <v>14.314342971657601</v>
      </c>
      <c r="J56">
        <f t="shared" si="20"/>
        <v>14.314342971657601</v>
      </c>
      <c r="K56">
        <f t="shared" si="21"/>
        <v>9.5428953144384003</v>
      </c>
      <c r="L56">
        <f t="shared" si="22"/>
        <v>6.747845988992724</v>
      </c>
    </row>
    <row r="57" spans="1:12" x14ac:dyDescent="0.45">
      <c r="A57">
        <v>8</v>
      </c>
      <c r="B57" s="1">
        <v>121</v>
      </c>
      <c r="C57" s="1"/>
      <c r="D57" s="8">
        <v>12020</v>
      </c>
      <c r="E57" s="8">
        <v>12340</v>
      </c>
      <c r="F57" s="8">
        <v>11600</v>
      </c>
      <c r="H57">
        <f t="shared" si="18"/>
        <v>0</v>
      </c>
      <c r="I57">
        <f t="shared" si="19"/>
        <v>14.314342971657601</v>
      </c>
      <c r="J57">
        <f t="shared" si="20"/>
        <v>14.314342971657601</v>
      </c>
    </row>
    <row r="58" spans="1:12" x14ac:dyDescent="0.45">
      <c r="A58">
        <v>11</v>
      </c>
      <c r="B58" s="1">
        <v>196</v>
      </c>
      <c r="C58" s="1"/>
      <c r="D58" s="8">
        <v>12040</v>
      </c>
      <c r="E58" s="8">
        <v>12340</v>
      </c>
      <c r="F58" s="8">
        <v>11620</v>
      </c>
      <c r="H58">
        <f t="shared" si="18"/>
        <v>14.314342971657601</v>
      </c>
      <c r="I58">
        <f t="shared" si="19"/>
        <v>14.314342971657601</v>
      </c>
      <c r="J58">
        <f t="shared" si="20"/>
        <v>28.628685943315201</v>
      </c>
    </row>
    <row r="59" spans="1:12" x14ac:dyDescent="0.45">
      <c r="A59">
        <v>13</v>
      </c>
      <c r="B59" s="1">
        <v>256</v>
      </c>
      <c r="C59" s="1"/>
      <c r="D59" s="8">
        <v>12040</v>
      </c>
      <c r="E59" s="8">
        <v>12340</v>
      </c>
      <c r="F59" s="8">
        <v>11620</v>
      </c>
      <c r="H59">
        <f t="shared" si="18"/>
        <v>14.314342971657601</v>
      </c>
      <c r="I59">
        <f t="shared" si="19"/>
        <v>14.314342971657601</v>
      </c>
      <c r="J59">
        <f t="shared" si="20"/>
        <v>28.628685943315201</v>
      </c>
      <c r="K59">
        <f t="shared" si="21"/>
        <v>19.085790628876801</v>
      </c>
      <c r="L59">
        <f t="shared" si="22"/>
        <v>6.7478459889927214</v>
      </c>
    </row>
    <row r="60" spans="1:12" x14ac:dyDescent="0.45">
      <c r="A60">
        <v>15</v>
      </c>
      <c r="B60" s="1">
        <v>324</v>
      </c>
      <c r="C60" s="1"/>
      <c r="D60" s="8">
        <v>12040</v>
      </c>
      <c r="E60" s="8">
        <v>12340</v>
      </c>
      <c r="F60" s="8">
        <v>11620</v>
      </c>
      <c r="H60">
        <f t="shared" si="18"/>
        <v>14.314342971657601</v>
      </c>
      <c r="I60">
        <f t="shared" si="19"/>
        <v>14.314342971657601</v>
      </c>
      <c r="J60">
        <f t="shared" si="20"/>
        <v>28.628685943315201</v>
      </c>
      <c r="K60">
        <f t="shared" si="21"/>
        <v>19.085790628876801</v>
      </c>
      <c r="L60">
        <f t="shared" si="22"/>
        <v>6.7478459889927214</v>
      </c>
    </row>
    <row r="61" spans="1:12" x14ac:dyDescent="0.45">
      <c r="A61">
        <v>16</v>
      </c>
      <c r="B61" s="1">
        <v>1444</v>
      </c>
      <c r="C61" s="1"/>
      <c r="D61" s="8">
        <v>12080</v>
      </c>
      <c r="E61" s="8">
        <v>12340</v>
      </c>
      <c r="F61" s="8">
        <v>11620</v>
      </c>
      <c r="H61">
        <f t="shared" si="18"/>
        <v>42.9430289149728</v>
      </c>
      <c r="I61">
        <f t="shared" si="19"/>
        <v>14.314342971657601</v>
      </c>
      <c r="J61">
        <f t="shared" si="20"/>
        <v>28.628685943315201</v>
      </c>
      <c r="K61">
        <f t="shared" si="21"/>
        <v>28.628685943315201</v>
      </c>
      <c r="L61">
        <f t="shared" si="22"/>
        <v>11.687612094585258</v>
      </c>
    </row>
    <row r="62" spans="1:12" x14ac:dyDescent="0.45">
      <c r="A62">
        <v>17</v>
      </c>
      <c r="B62" s="1"/>
      <c r="C62" s="1"/>
      <c r="D62" s="8"/>
      <c r="E62" s="8"/>
      <c r="F62" s="8"/>
    </row>
    <row r="63" spans="1:12" x14ac:dyDescent="0.45">
      <c r="B63" s="1"/>
      <c r="C63" s="1"/>
      <c r="G63" s="3" t="s">
        <v>4</v>
      </c>
      <c r="H63" s="45">
        <f>SLOPE(H51:H61,$C$32:$C$42)</f>
        <v>9.2992508461665881</v>
      </c>
      <c r="I63" s="45">
        <f>SLOPE(I51:I61,$C$32:$C$42)</f>
        <v>3.3046188351798884</v>
      </c>
      <c r="J63" s="45">
        <f>SLOPE(J51:J61,$C$32:$C$42)</f>
        <v>6.13714926533408</v>
      </c>
    </row>
    <row r="64" spans="1:12" x14ac:dyDescent="0.45">
      <c r="B64" s="1"/>
      <c r="C64" s="1"/>
      <c r="H64" s="12" t="s">
        <v>13</v>
      </c>
      <c r="I64" s="13">
        <f>AVERAGE(H63:J63)</f>
        <v>6.2470063155601858</v>
      </c>
    </row>
    <row r="65" spans="1:10" x14ac:dyDescent="0.45">
      <c r="B65" s="1"/>
      <c r="C65" s="1"/>
      <c r="H65" s="12" t="s">
        <v>14</v>
      </c>
      <c r="I65" s="14">
        <f>_xlfn.STDEV.S(H63:J63)</f>
        <v>2.9988255476769377</v>
      </c>
    </row>
    <row r="67" spans="1:10" x14ac:dyDescent="0.45">
      <c r="B67" s="19" t="s">
        <v>17</v>
      </c>
      <c r="C67" s="19"/>
    </row>
    <row r="68" spans="1:10" x14ac:dyDescent="0.45">
      <c r="A68" s="6"/>
      <c r="D68" s="66" t="s">
        <v>1</v>
      </c>
      <c r="E68" s="66"/>
      <c r="F68" s="66"/>
      <c r="H68" s="66" t="s">
        <v>2</v>
      </c>
      <c r="I68" s="66"/>
      <c r="J68" s="66"/>
    </row>
    <row r="69" spans="1:10" x14ac:dyDescent="0.45">
      <c r="B69" s="1" t="s">
        <v>3</v>
      </c>
      <c r="C69" s="1"/>
      <c r="D69" t="s">
        <v>36</v>
      </c>
      <c r="E69" t="s">
        <v>37</v>
      </c>
      <c r="F69" t="s">
        <v>38</v>
      </c>
      <c r="H69" t="s">
        <v>36</v>
      </c>
      <c r="I69" t="s">
        <v>37</v>
      </c>
      <c r="J69" t="s">
        <v>38</v>
      </c>
    </row>
    <row r="70" spans="1:10" x14ac:dyDescent="0.45">
      <c r="A70">
        <v>0</v>
      </c>
      <c r="B70" s="1">
        <v>0</v>
      </c>
      <c r="C70" s="1"/>
      <c r="D70" s="26">
        <v>10960</v>
      </c>
      <c r="E70" s="26">
        <v>10960</v>
      </c>
      <c r="F70" s="26">
        <v>10960</v>
      </c>
      <c r="H70">
        <f t="shared" ref="H70:H80" si="23">(D70-D$70)/(0.000998*$B$27)</f>
        <v>0</v>
      </c>
      <c r="I70">
        <f t="shared" ref="I70:I80" si="24">(E70-E$70)/(0.000998*$B$27)</f>
        <v>0</v>
      </c>
      <c r="J70">
        <f t="shared" ref="J70:J80" si="25">(F70-F$70)/(0.000998*$B$27)</f>
        <v>0</v>
      </c>
    </row>
    <row r="71" spans="1:10" x14ac:dyDescent="0.45">
      <c r="A71">
        <v>1</v>
      </c>
      <c r="B71" s="1">
        <v>1</v>
      </c>
      <c r="C71" s="1"/>
      <c r="D71" s="26">
        <v>10960</v>
      </c>
      <c r="E71" s="26">
        <v>10960</v>
      </c>
      <c r="F71" s="26">
        <v>10960</v>
      </c>
      <c r="H71">
        <f t="shared" si="23"/>
        <v>0</v>
      </c>
      <c r="I71">
        <f t="shared" si="24"/>
        <v>0</v>
      </c>
      <c r="J71">
        <f t="shared" si="25"/>
        <v>0</v>
      </c>
    </row>
    <row r="72" spans="1:10" x14ac:dyDescent="0.45">
      <c r="A72">
        <v>2</v>
      </c>
      <c r="B72" s="1">
        <v>16</v>
      </c>
      <c r="C72" s="1"/>
      <c r="D72" s="26">
        <v>10980</v>
      </c>
      <c r="E72" s="26">
        <v>10980</v>
      </c>
      <c r="F72" s="26">
        <v>10960</v>
      </c>
      <c r="H72">
        <f t="shared" si="23"/>
        <v>14.314342971657601</v>
      </c>
      <c r="I72">
        <f t="shared" si="24"/>
        <v>14.314342971657601</v>
      </c>
      <c r="J72">
        <f t="shared" si="25"/>
        <v>0</v>
      </c>
    </row>
    <row r="73" spans="1:10" x14ac:dyDescent="0.45">
      <c r="A73">
        <v>3</v>
      </c>
      <c r="B73" s="1">
        <v>36</v>
      </c>
      <c r="C73" s="1"/>
      <c r="D73" s="26">
        <v>10980</v>
      </c>
      <c r="E73" s="26">
        <v>10980</v>
      </c>
      <c r="F73" s="26">
        <v>10960</v>
      </c>
      <c r="H73">
        <f t="shared" si="23"/>
        <v>14.314342971657601</v>
      </c>
      <c r="I73">
        <f t="shared" si="24"/>
        <v>14.314342971657601</v>
      </c>
      <c r="J73">
        <f t="shared" si="25"/>
        <v>0</v>
      </c>
    </row>
    <row r="74" spans="1:10" x14ac:dyDescent="0.45">
      <c r="A74">
        <v>4</v>
      </c>
      <c r="B74" s="1">
        <v>49</v>
      </c>
      <c r="C74" s="1"/>
      <c r="D74" s="26">
        <v>10980</v>
      </c>
      <c r="E74" s="26">
        <v>10980</v>
      </c>
      <c r="F74" s="26">
        <v>10960</v>
      </c>
      <c r="H74">
        <f t="shared" si="23"/>
        <v>14.314342971657601</v>
      </c>
      <c r="I74">
        <f t="shared" si="24"/>
        <v>14.314342971657601</v>
      </c>
      <c r="J74">
        <f t="shared" si="25"/>
        <v>0</v>
      </c>
    </row>
    <row r="75" spans="1:10" x14ac:dyDescent="0.45">
      <c r="A75">
        <v>5</v>
      </c>
      <c r="B75" s="1">
        <v>64</v>
      </c>
      <c r="C75" s="1"/>
      <c r="D75" s="26">
        <v>11000</v>
      </c>
      <c r="E75" s="26">
        <v>10980</v>
      </c>
      <c r="F75" s="26">
        <v>10960</v>
      </c>
      <c r="H75">
        <f t="shared" si="23"/>
        <v>28.628685943315201</v>
      </c>
      <c r="I75">
        <f t="shared" si="24"/>
        <v>14.314342971657601</v>
      </c>
      <c r="J75">
        <f t="shared" si="25"/>
        <v>0</v>
      </c>
    </row>
    <row r="76" spans="1:10" x14ac:dyDescent="0.45">
      <c r="A76">
        <v>8</v>
      </c>
      <c r="B76" s="1">
        <v>121</v>
      </c>
      <c r="C76" s="1"/>
      <c r="D76" s="26">
        <v>11000</v>
      </c>
      <c r="E76" s="26">
        <v>11000</v>
      </c>
      <c r="F76" s="26">
        <v>10980</v>
      </c>
      <c r="H76">
        <f t="shared" si="23"/>
        <v>28.628685943315201</v>
      </c>
      <c r="I76">
        <f t="shared" si="24"/>
        <v>28.628685943315201</v>
      </c>
      <c r="J76">
        <f t="shared" si="25"/>
        <v>14.314342971657601</v>
      </c>
    </row>
    <row r="77" spans="1:10" x14ac:dyDescent="0.45">
      <c r="A77">
        <v>11</v>
      </c>
      <c r="B77" s="1">
        <v>196</v>
      </c>
      <c r="C77" s="1"/>
      <c r="D77" s="26">
        <v>11020</v>
      </c>
      <c r="E77" s="26">
        <v>11000</v>
      </c>
      <c r="F77" s="26">
        <v>10980</v>
      </c>
      <c r="H77">
        <f t="shared" si="23"/>
        <v>42.9430289149728</v>
      </c>
      <c r="I77">
        <f t="shared" si="24"/>
        <v>28.628685943315201</v>
      </c>
      <c r="J77">
        <f t="shared" si="25"/>
        <v>14.314342971657601</v>
      </c>
    </row>
    <row r="78" spans="1:10" x14ac:dyDescent="0.45">
      <c r="A78">
        <v>13</v>
      </c>
      <c r="B78" s="1">
        <v>256</v>
      </c>
      <c r="C78" s="1"/>
      <c r="D78" s="26">
        <v>11020</v>
      </c>
      <c r="E78" s="26">
        <v>11000</v>
      </c>
      <c r="F78" s="26">
        <v>11000</v>
      </c>
      <c r="H78">
        <f t="shared" si="23"/>
        <v>42.9430289149728</v>
      </c>
      <c r="I78">
        <f t="shared" si="24"/>
        <v>28.628685943315201</v>
      </c>
      <c r="J78">
        <f t="shared" si="25"/>
        <v>28.628685943315201</v>
      </c>
    </row>
    <row r="79" spans="1:10" x14ac:dyDescent="0.45">
      <c r="A79">
        <v>15</v>
      </c>
      <c r="B79" s="1">
        <v>324</v>
      </c>
      <c r="C79" s="1"/>
      <c r="D79" s="26">
        <v>11040</v>
      </c>
      <c r="E79" s="26">
        <v>11020</v>
      </c>
      <c r="F79" s="26">
        <v>11000</v>
      </c>
      <c r="H79">
        <f t="shared" si="23"/>
        <v>57.257371886630402</v>
      </c>
      <c r="I79">
        <f t="shared" si="24"/>
        <v>42.9430289149728</v>
      </c>
      <c r="J79">
        <f t="shared" si="25"/>
        <v>28.628685943315201</v>
      </c>
    </row>
    <row r="80" spans="1:10" x14ac:dyDescent="0.45">
      <c r="A80">
        <v>16</v>
      </c>
      <c r="B80" s="1">
        <v>1444</v>
      </c>
      <c r="C80" s="1"/>
      <c r="D80" s="26">
        <v>11100</v>
      </c>
      <c r="E80" s="26">
        <v>11080</v>
      </c>
      <c r="F80" s="26">
        <v>11080</v>
      </c>
      <c r="H80">
        <f t="shared" si="23"/>
        <v>100.20040080160321</v>
      </c>
      <c r="I80">
        <f t="shared" si="24"/>
        <v>85.886057829945599</v>
      </c>
      <c r="J80">
        <f t="shared" si="25"/>
        <v>85.886057829945599</v>
      </c>
    </row>
    <row r="81" spans="1:12" x14ac:dyDescent="0.45">
      <c r="A81">
        <v>17</v>
      </c>
      <c r="B81" s="1"/>
      <c r="C81" s="1"/>
      <c r="D81" s="26"/>
      <c r="E81" s="26"/>
      <c r="F81" s="26"/>
    </row>
    <row r="82" spans="1:12" x14ac:dyDescent="0.45">
      <c r="B82" s="1"/>
      <c r="C82" s="1"/>
      <c r="G82" s="3" t="s">
        <v>4</v>
      </c>
      <c r="H82" s="45">
        <f>SLOPE(H70:H80,$C$32:$C$42)</f>
        <v>21.030202344635363</v>
      </c>
      <c r="I82" s="45">
        <f>SLOPE(I70:I80,$C$32:$C$42)</f>
        <v>17.298031746413326</v>
      </c>
      <c r="J82" s="45">
        <f>SLOPE(J70:J80,$C$32:$C$42)</f>
        <v>18.304559855241703</v>
      </c>
    </row>
    <row r="83" spans="1:12" x14ac:dyDescent="0.45">
      <c r="B83" s="1"/>
      <c r="C83" s="1"/>
      <c r="G83" s="3"/>
      <c r="H83" s="22" t="s">
        <v>13</v>
      </c>
      <c r="I83" s="23">
        <f>AVERAGE(H82:J82)</f>
        <v>18.877597982096798</v>
      </c>
    </row>
    <row r="84" spans="1:12" x14ac:dyDescent="0.45">
      <c r="B84" s="1"/>
      <c r="C84" s="1"/>
      <c r="G84" s="3"/>
      <c r="H84" s="22" t="s">
        <v>14</v>
      </c>
      <c r="I84" s="10">
        <f>_xlfn.STDEV.S(H82:J82)</f>
        <v>1.9309463650449892</v>
      </c>
    </row>
    <row r="85" spans="1:12" ht="17.25" customHeight="1" x14ac:dyDescent="0.45">
      <c r="B85" s="1"/>
      <c r="C85" s="1"/>
      <c r="G85" s="3"/>
    </row>
    <row r="86" spans="1:12" x14ac:dyDescent="0.45">
      <c r="B86" s="19" t="s">
        <v>17</v>
      </c>
      <c r="C86" s="19"/>
      <c r="G86" s="3"/>
    </row>
    <row r="87" spans="1:12" x14ac:dyDescent="0.45">
      <c r="A87" s="6"/>
      <c r="D87" s="66" t="s">
        <v>1</v>
      </c>
      <c r="E87" s="66"/>
      <c r="F87" s="66"/>
      <c r="H87" s="66" t="s">
        <v>2</v>
      </c>
      <c r="I87" s="66"/>
      <c r="J87" s="66"/>
    </row>
    <row r="88" spans="1:12" x14ac:dyDescent="0.45">
      <c r="B88" s="1" t="s">
        <v>3</v>
      </c>
      <c r="C88" s="1"/>
      <c r="D88" t="s">
        <v>39</v>
      </c>
      <c r="E88" t="s">
        <v>40</v>
      </c>
      <c r="F88" t="s">
        <v>41</v>
      </c>
      <c r="H88" t="s">
        <v>39</v>
      </c>
      <c r="I88" t="s">
        <v>40</v>
      </c>
      <c r="J88" t="s">
        <v>41</v>
      </c>
    </row>
    <row r="89" spans="1:12" x14ac:dyDescent="0.45">
      <c r="A89">
        <v>0</v>
      </c>
      <c r="B89" s="1">
        <v>0</v>
      </c>
      <c r="C89" s="1"/>
      <c r="D89" s="27">
        <v>11020</v>
      </c>
      <c r="E89" s="27">
        <v>10980</v>
      </c>
      <c r="F89" s="27">
        <v>11180</v>
      </c>
      <c r="H89">
        <f t="shared" ref="H89:H99" si="26">(D89-D$89)/(0.000998*$B$27)</f>
        <v>0</v>
      </c>
      <c r="I89">
        <f t="shared" ref="I89:I99" si="27">(E89-E$89)/(0.000998*$B$27)</f>
        <v>0</v>
      </c>
      <c r="J89">
        <f t="shared" ref="J89:J99" si="28">(F89-F$89)/(0.000998*$B$27)</f>
        <v>0</v>
      </c>
      <c r="K89">
        <f t="shared" ref="K89:K94" si="29">AVERAGE(H108:J108,H89:J89)</f>
        <v>0</v>
      </c>
      <c r="L89">
        <f t="shared" ref="L89:L94" si="30">_xlfn.STDEV.P(H108:J108,H89:J89)</f>
        <v>0</v>
      </c>
    </row>
    <row r="90" spans="1:12" x14ac:dyDescent="0.45">
      <c r="A90">
        <v>1</v>
      </c>
      <c r="B90" s="1">
        <v>1</v>
      </c>
      <c r="C90" s="1"/>
      <c r="D90" s="27">
        <v>11020</v>
      </c>
      <c r="E90" s="27">
        <v>10980</v>
      </c>
      <c r="F90" s="27">
        <v>11180</v>
      </c>
      <c r="H90">
        <f t="shared" si="26"/>
        <v>0</v>
      </c>
      <c r="I90">
        <f t="shared" si="27"/>
        <v>0</v>
      </c>
      <c r="J90">
        <f t="shared" si="28"/>
        <v>0</v>
      </c>
      <c r="K90">
        <f t="shared" si="29"/>
        <v>0</v>
      </c>
      <c r="L90">
        <f t="shared" si="30"/>
        <v>0</v>
      </c>
    </row>
    <row r="91" spans="1:12" x14ac:dyDescent="0.45">
      <c r="A91">
        <v>2</v>
      </c>
      <c r="B91" s="1">
        <v>16</v>
      </c>
      <c r="C91" s="1"/>
      <c r="D91" s="27">
        <v>11020</v>
      </c>
      <c r="E91" s="27">
        <v>11000</v>
      </c>
      <c r="F91" s="27">
        <v>11180</v>
      </c>
      <c r="H91">
        <f t="shared" si="26"/>
        <v>0</v>
      </c>
      <c r="I91">
        <f t="shared" si="27"/>
        <v>14.314342971657601</v>
      </c>
      <c r="J91">
        <f t="shared" si="28"/>
        <v>0</v>
      </c>
      <c r="K91">
        <f t="shared" si="29"/>
        <v>4.7714476572192002</v>
      </c>
      <c r="L91">
        <f t="shared" si="30"/>
        <v>6.747845988992724</v>
      </c>
    </row>
    <row r="92" spans="1:12" x14ac:dyDescent="0.45">
      <c r="A92">
        <v>3</v>
      </c>
      <c r="B92" s="1">
        <v>36</v>
      </c>
      <c r="C92" s="1"/>
      <c r="D92" s="27">
        <v>11040</v>
      </c>
      <c r="E92" s="27">
        <v>11000</v>
      </c>
      <c r="F92" s="27">
        <v>11200</v>
      </c>
      <c r="H92">
        <f t="shared" si="26"/>
        <v>14.314342971657601</v>
      </c>
      <c r="I92">
        <f t="shared" si="27"/>
        <v>14.314342971657601</v>
      </c>
      <c r="J92">
        <f t="shared" si="28"/>
        <v>14.314342971657601</v>
      </c>
      <c r="K92">
        <f t="shared" si="29"/>
        <v>14.314342971657601</v>
      </c>
      <c r="L92">
        <f t="shared" si="30"/>
        <v>0</v>
      </c>
    </row>
    <row r="93" spans="1:12" x14ac:dyDescent="0.45">
      <c r="A93">
        <v>4</v>
      </c>
      <c r="B93" s="1">
        <v>49</v>
      </c>
      <c r="C93" s="1"/>
      <c r="D93" s="27">
        <v>11040</v>
      </c>
      <c r="E93" s="27">
        <v>11000</v>
      </c>
      <c r="F93" s="27">
        <v>11200</v>
      </c>
      <c r="H93">
        <f t="shared" si="26"/>
        <v>14.314342971657601</v>
      </c>
      <c r="I93">
        <f t="shared" si="27"/>
        <v>14.314342971657601</v>
      </c>
      <c r="J93">
        <f t="shared" si="28"/>
        <v>14.314342971657601</v>
      </c>
      <c r="K93">
        <f t="shared" si="29"/>
        <v>14.314342971657601</v>
      </c>
      <c r="L93">
        <f t="shared" si="30"/>
        <v>0</v>
      </c>
    </row>
    <row r="94" spans="1:12" x14ac:dyDescent="0.45">
      <c r="A94">
        <v>5</v>
      </c>
      <c r="B94" s="1">
        <v>64</v>
      </c>
      <c r="C94" s="1"/>
      <c r="D94" s="27">
        <v>11040</v>
      </c>
      <c r="E94" s="27">
        <v>11000</v>
      </c>
      <c r="F94" s="27">
        <v>11200</v>
      </c>
      <c r="H94">
        <f t="shared" si="26"/>
        <v>14.314342971657601</v>
      </c>
      <c r="I94">
        <f t="shared" si="27"/>
        <v>14.314342971657601</v>
      </c>
      <c r="J94">
        <f t="shared" si="28"/>
        <v>14.314342971657601</v>
      </c>
      <c r="K94">
        <f t="shared" si="29"/>
        <v>14.314342971657601</v>
      </c>
      <c r="L94">
        <f t="shared" si="30"/>
        <v>0</v>
      </c>
    </row>
    <row r="95" spans="1:12" x14ac:dyDescent="0.45">
      <c r="A95">
        <v>8</v>
      </c>
      <c r="B95" s="1">
        <v>121</v>
      </c>
      <c r="C95" s="1"/>
      <c r="D95" s="27">
        <v>11060</v>
      </c>
      <c r="E95" s="27">
        <v>11020</v>
      </c>
      <c r="F95" s="27">
        <v>11220</v>
      </c>
      <c r="H95">
        <f t="shared" si="26"/>
        <v>28.628685943315201</v>
      </c>
      <c r="I95">
        <f t="shared" si="27"/>
        <v>28.628685943315201</v>
      </c>
      <c r="J95">
        <f t="shared" si="28"/>
        <v>28.628685943315201</v>
      </c>
    </row>
    <row r="96" spans="1:12" x14ac:dyDescent="0.45">
      <c r="A96">
        <v>11</v>
      </c>
      <c r="B96" s="1">
        <v>196</v>
      </c>
      <c r="C96" s="1"/>
      <c r="D96" s="27">
        <v>11080</v>
      </c>
      <c r="E96" s="27">
        <v>11020</v>
      </c>
      <c r="F96" s="27">
        <v>11220</v>
      </c>
      <c r="H96">
        <f t="shared" si="26"/>
        <v>42.9430289149728</v>
      </c>
      <c r="I96">
        <f t="shared" si="27"/>
        <v>28.628685943315201</v>
      </c>
      <c r="J96">
        <f t="shared" si="28"/>
        <v>28.628685943315201</v>
      </c>
    </row>
    <row r="97" spans="1:12" x14ac:dyDescent="0.45">
      <c r="A97">
        <v>13</v>
      </c>
      <c r="B97" s="1">
        <v>256</v>
      </c>
      <c r="C97" s="1"/>
      <c r="D97" s="27">
        <v>11080</v>
      </c>
      <c r="E97" s="27">
        <v>11040</v>
      </c>
      <c r="F97" s="27">
        <v>11240</v>
      </c>
      <c r="H97">
        <f t="shared" si="26"/>
        <v>42.9430289149728</v>
      </c>
      <c r="I97">
        <f t="shared" si="27"/>
        <v>42.9430289149728</v>
      </c>
      <c r="J97">
        <f t="shared" si="28"/>
        <v>42.9430289149728</v>
      </c>
      <c r="K97">
        <f>AVERAGE(H121:J121,H97:J97)</f>
        <v>42.943028914972807</v>
      </c>
      <c r="L97">
        <f>_xlfn.STDEV.P(H121:J121,H97:J97)</f>
        <v>7.1054273576010019E-15</v>
      </c>
    </row>
    <row r="98" spans="1:12" x14ac:dyDescent="0.45">
      <c r="A98">
        <v>15</v>
      </c>
      <c r="B98" s="1">
        <v>324</v>
      </c>
      <c r="C98" s="1"/>
      <c r="D98" s="27">
        <v>11080</v>
      </c>
      <c r="E98" s="27">
        <v>11040</v>
      </c>
      <c r="F98" s="27">
        <v>11240</v>
      </c>
      <c r="H98">
        <f t="shared" si="26"/>
        <v>42.9430289149728</v>
      </c>
      <c r="I98">
        <f t="shared" si="27"/>
        <v>42.9430289149728</v>
      </c>
      <c r="J98">
        <f t="shared" si="28"/>
        <v>42.9430289149728</v>
      </c>
      <c r="K98">
        <f>AVERAGE(H123:J123,H98:J98)</f>
        <v>42.943028914972807</v>
      </c>
      <c r="L98">
        <f>_xlfn.STDEV.P(H123:J123,H98:J98)</f>
        <v>7.1054273576010019E-15</v>
      </c>
    </row>
    <row r="99" spans="1:12" x14ac:dyDescent="0.45">
      <c r="A99">
        <v>16</v>
      </c>
      <c r="B99" s="1">
        <v>1444</v>
      </c>
      <c r="C99" s="1"/>
      <c r="D99" s="27">
        <v>11160</v>
      </c>
      <c r="E99" s="27">
        <v>11100</v>
      </c>
      <c r="F99" s="27">
        <v>11320</v>
      </c>
      <c r="H99">
        <f t="shared" si="26"/>
        <v>100.20040080160321</v>
      </c>
      <c r="I99">
        <f t="shared" si="27"/>
        <v>85.886057829945599</v>
      </c>
      <c r="J99">
        <f t="shared" si="28"/>
        <v>100.20040080160321</v>
      </c>
      <c r="K99">
        <f>AVERAGE(H124:J124,H99:J99)</f>
        <v>95.42895314438401</v>
      </c>
      <c r="L99">
        <f>_xlfn.STDEV.P(H124:J124,H99:J99)</f>
        <v>6.7478459889927276</v>
      </c>
    </row>
    <row r="100" spans="1:12" x14ac:dyDescent="0.45">
      <c r="A100">
        <v>17</v>
      </c>
      <c r="B100" s="1"/>
      <c r="C100" s="1"/>
      <c r="D100" s="27"/>
      <c r="E100" s="27"/>
      <c r="F100" s="27"/>
    </row>
    <row r="101" spans="1:12" x14ac:dyDescent="0.45">
      <c r="B101" s="1"/>
      <c r="C101" s="1"/>
      <c r="G101" s="3" t="s">
        <v>4</v>
      </c>
      <c r="H101" s="45">
        <f>SLOPE(H89:H99,$C$32:$C$42)</f>
        <v>21.377588152107098</v>
      </c>
      <c r="I101" s="45">
        <f>SLOPE(I89:I99,$C$32:$C$42)</f>
        <v>17.770120151439027</v>
      </c>
      <c r="J101" s="45">
        <f>SLOPE(J89:J99,$C$32:$C$42)</f>
        <v>21.101460971809054</v>
      </c>
    </row>
    <row r="102" spans="1:12" x14ac:dyDescent="0.45">
      <c r="B102" s="1"/>
      <c r="C102" s="1"/>
      <c r="H102" s="21" t="s">
        <v>13</v>
      </c>
      <c r="I102" s="65">
        <f>AVERAGE(H101:J101,H82:J82)</f>
        <v>19.480327203607597</v>
      </c>
    </row>
    <row r="103" spans="1:12" x14ac:dyDescent="0.45">
      <c r="B103" s="1"/>
      <c r="C103" s="1"/>
      <c r="H103" s="21" t="s">
        <v>14</v>
      </c>
      <c r="I103" s="25">
        <f>_xlfn.STDEV.S(H101:J101,H82:J82)</f>
        <v>1.8814588613701522</v>
      </c>
    </row>
    <row r="104" spans="1:12" x14ac:dyDescent="0.45">
      <c r="B104" s="1"/>
      <c r="C104" s="1"/>
    </row>
    <row r="105" spans="1:12" x14ac:dyDescent="0.45">
      <c r="B105" s="1"/>
      <c r="C105" s="1"/>
    </row>
    <row r="106" spans="1:12" x14ac:dyDescent="0.45">
      <c r="B106" s="1"/>
      <c r="C106" s="1"/>
    </row>
    <row r="107" spans="1:12" x14ac:dyDescent="0.45">
      <c r="B107" s="1"/>
      <c r="C107" s="1"/>
    </row>
    <row r="108" spans="1:12" x14ac:dyDescent="0.45">
      <c r="B108" s="1"/>
      <c r="C108" s="1"/>
    </row>
    <row r="109" spans="1:12" x14ac:dyDescent="0.45">
      <c r="B109" s="1"/>
      <c r="C109" s="1"/>
    </row>
    <row r="110" spans="1:12" x14ac:dyDescent="0.45">
      <c r="B110" s="1"/>
      <c r="C110" s="1"/>
    </row>
    <row r="111" spans="1:12" x14ac:dyDescent="0.45">
      <c r="B111" s="1"/>
      <c r="C111" s="1"/>
    </row>
    <row r="112" spans="1:12" x14ac:dyDescent="0.45">
      <c r="B112" s="1"/>
      <c r="C112" s="1"/>
    </row>
    <row r="113" spans="2:9" x14ac:dyDescent="0.45">
      <c r="B113" s="1"/>
      <c r="C113" s="1"/>
    </row>
    <row r="114" spans="2:9" x14ac:dyDescent="0.45">
      <c r="B114" s="1"/>
      <c r="C114" s="1"/>
    </row>
    <row r="115" spans="2:9" x14ac:dyDescent="0.45">
      <c r="B115" s="1"/>
      <c r="C115" s="1"/>
    </row>
    <row r="116" spans="2:9" x14ac:dyDescent="0.45">
      <c r="B116" s="1"/>
      <c r="C116" s="1"/>
    </row>
    <row r="117" spans="2:9" x14ac:dyDescent="0.45">
      <c r="B117" s="1"/>
      <c r="C117" s="1"/>
    </row>
    <row r="118" spans="2:9" x14ac:dyDescent="0.45">
      <c r="B118" s="1"/>
      <c r="C118" s="1"/>
    </row>
    <row r="119" spans="2:9" x14ac:dyDescent="0.45">
      <c r="B119" s="3"/>
      <c r="C119" s="3"/>
      <c r="G119" s="3"/>
    </row>
    <row r="120" spans="2:9" s="4" customFormat="1" x14ac:dyDescent="0.45">
      <c r="B120" s="5"/>
      <c r="C120" s="5"/>
    </row>
    <row r="121" spans="2:9" x14ac:dyDescent="0.45">
      <c r="B121" s="1"/>
      <c r="C121" s="1"/>
      <c r="D121" s="1"/>
      <c r="G121" s="1"/>
    </row>
    <row r="122" spans="2:9" x14ac:dyDescent="0.45">
      <c r="B122" s="1"/>
      <c r="C122" s="1"/>
      <c r="I122" s="2"/>
    </row>
    <row r="123" spans="2:9" x14ac:dyDescent="0.45">
      <c r="B123" s="1"/>
      <c r="C123" s="1"/>
    </row>
    <row r="124" spans="2:9" x14ac:dyDescent="0.45">
      <c r="B124" s="1"/>
      <c r="C124" s="1"/>
    </row>
    <row r="125" spans="2:9" x14ac:dyDescent="0.45">
      <c r="B125" s="1"/>
      <c r="C125" s="1"/>
    </row>
    <row r="126" spans="2:9" x14ac:dyDescent="0.45">
      <c r="B126" s="1"/>
      <c r="C126" s="1"/>
    </row>
    <row r="127" spans="2:9" x14ac:dyDescent="0.45">
      <c r="B127" s="1"/>
      <c r="C127" s="1"/>
    </row>
    <row r="128" spans="2:9" x14ac:dyDescent="0.45">
      <c r="B128" s="1"/>
      <c r="C128" s="1"/>
    </row>
    <row r="129" spans="2:9" x14ac:dyDescent="0.45">
      <c r="B129" s="1"/>
      <c r="C129" s="1"/>
    </row>
    <row r="130" spans="2:9" x14ac:dyDescent="0.45">
      <c r="B130" s="1"/>
      <c r="C130" s="1"/>
    </row>
    <row r="131" spans="2:9" x14ac:dyDescent="0.45">
      <c r="B131" s="1"/>
      <c r="C131" s="1"/>
    </row>
    <row r="132" spans="2:9" x14ac:dyDescent="0.45">
      <c r="B132" s="1"/>
      <c r="C132" s="1"/>
    </row>
    <row r="133" spans="2:9" x14ac:dyDescent="0.45">
      <c r="B133" s="1"/>
      <c r="C133" s="1"/>
    </row>
    <row r="134" spans="2:9" x14ac:dyDescent="0.45">
      <c r="B134" s="1"/>
      <c r="C134" s="1"/>
    </row>
    <row r="135" spans="2:9" x14ac:dyDescent="0.45">
      <c r="B135" s="1"/>
      <c r="C135" s="1"/>
    </row>
    <row r="136" spans="2:9" x14ac:dyDescent="0.45">
      <c r="B136" s="1"/>
      <c r="C136" s="1"/>
    </row>
    <row r="137" spans="2:9" x14ac:dyDescent="0.45">
      <c r="B137" s="1"/>
      <c r="C137" s="1"/>
    </row>
    <row r="138" spans="2:9" x14ac:dyDescent="0.45">
      <c r="B138" s="1"/>
      <c r="C138" s="1"/>
    </row>
    <row r="139" spans="2:9" x14ac:dyDescent="0.45">
      <c r="B139" s="1"/>
      <c r="C139" s="1"/>
    </row>
    <row r="140" spans="2:9" x14ac:dyDescent="0.45">
      <c r="B140" s="3"/>
      <c r="C140" s="3"/>
      <c r="G140" s="3"/>
    </row>
    <row r="141" spans="2:9" x14ac:dyDescent="0.45">
      <c r="B141" s="1"/>
      <c r="C141" s="1"/>
      <c r="D141" s="1"/>
      <c r="G141" s="1"/>
    </row>
    <row r="142" spans="2:9" x14ac:dyDescent="0.45">
      <c r="B142" s="1"/>
      <c r="C142" s="1"/>
      <c r="I142" s="2"/>
    </row>
    <row r="143" spans="2:9" x14ac:dyDescent="0.45">
      <c r="B143" s="1"/>
      <c r="C143" s="1"/>
    </row>
    <row r="144" spans="2:9" x14ac:dyDescent="0.45">
      <c r="B144" s="1"/>
      <c r="C144" s="1"/>
    </row>
    <row r="145" spans="2:12" x14ac:dyDescent="0.45">
      <c r="B145" s="1"/>
      <c r="C145" s="1"/>
      <c r="K145" s="4"/>
      <c r="L145" s="4"/>
    </row>
    <row r="146" spans="2:12" x14ac:dyDescent="0.45">
      <c r="B146" s="1"/>
      <c r="C146" s="1"/>
    </row>
    <row r="147" spans="2:12" x14ac:dyDescent="0.45">
      <c r="B147" s="1"/>
      <c r="C147" s="1"/>
    </row>
    <row r="148" spans="2:12" x14ac:dyDescent="0.45">
      <c r="B148" s="1"/>
      <c r="C148" s="1"/>
    </row>
    <row r="149" spans="2:12" x14ac:dyDescent="0.45">
      <c r="B149" s="1"/>
      <c r="C149" s="1"/>
    </row>
    <row r="150" spans="2:12" x14ac:dyDescent="0.45">
      <c r="B150" s="1"/>
      <c r="C150" s="1"/>
    </row>
    <row r="151" spans="2:12" x14ac:dyDescent="0.45">
      <c r="B151" s="1"/>
      <c r="C151" s="1"/>
    </row>
    <row r="152" spans="2:12" x14ac:dyDescent="0.45">
      <c r="B152" s="1"/>
      <c r="C152" s="1"/>
    </row>
    <row r="153" spans="2:12" x14ac:dyDescent="0.45">
      <c r="B153" s="1"/>
      <c r="C153" s="1"/>
    </row>
    <row r="154" spans="2:12" x14ac:dyDescent="0.45">
      <c r="B154" s="1"/>
      <c r="C154" s="1"/>
    </row>
    <row r="155" spans="2:12" x14ac:dyDescent="0.45">
      <c r="B155" s="1"/>
      <c r="C155" s="1"/>
    </row>
    <row r="156" spans="2:12" x14ac:dyDescent="0.45">
      <c r="B156" s="1"/>
      <c r="C156" s="1"/>
    </row>
    <row r="157" spans="2:12" x14ac:dyDescent="0.45">
      <c r="B157" s="1"/>
      <c r="C157" s="1"/>
    </row>
    <row r="158" spans="2:12" x14ac:dyDescent="0.45">
      <c r="B158" s="1"/>
      <c r="C158" s="1"/>
    </row>
    <row r="159" spans="2:12" x14ac:dyDescent="0.45">
      <c r="B159" s="1"/>
      <c r="C159" s="1"/>
    </row>
    <row r="160" spans="2:12" x14ac:dyDescent="0.45">
      <c r="G160" s="3"/>
    </row>
    <row r="161" spans="2:3" x14ac:dyDescent="0.45">
      <c r="B161" s="1"/>
      <c r="C161" s="1"/>
    </row>
    <row r="162" spans="2:3" x14ac:dyDescent="0.45">
      <c r="B162" s="1"/>
      <c r="C162" s="1"/>
    </row>
    <row r="163" spans="2:3" x14ac:dyDescent="0.45">
      <c r="B163" s="1"/>
      <c r="C163" s="1"/>
    </row>
    <row r="164" spans="2:3" x14ac:dyDescent="0.45">
      <c r="B164" s="1"/>
      <c r="C164" s="1"/>
    </row>
    <row r="165" spans="2:3" x14ac:dyDescent="0.45">
      <c r="B165" s="1"/>
      <c r="C165" s="1"/>
    </row>
    <row r="166" spans="2:3" x14ac:dyDescent="0.45">
      <c r="B166" s="1"/>
      <c r="C166" s="1"/>
    </row>
    <row r="167" spans="2:3" x14ac:dyDescent="0.45">
      <c r="B167" s="1"/>
      <c r="C167" s="1"/>
    </row>
    <row r="168" spans="2:3" x14ac:dyDescent="0.45">
      <c r="B168" s="1"/>
      <c r="C168" s="1"/>
    </row>
    <row r="169" spans="2:3" x14ac:dyDescent="0.45">
      <c r="B169" s="1"/>
      <c r="C169" s="1"/>
    </row>
    <row r="170" spans="2:3" x14ac:dyDescent="0.45">
      <c r="B170" s="1"/>
      <c r="C170" s="1"/>
    </row>
    <row r="171" spans="2:3" x14ac:dyDescent="0.45">
      <c r="B171" s="1"/>
      <c r="C171" s="1"/>
    </row>
    <row r="172" spans="2:3" x14ac:dyDescent="0.45">
      <c r="B172" s="1"/>
      <c r="C172" s="1"/>
    </row>
    <row r="173" spans="2:3" x14ac:dyDescent="0.45">
      <c r="B173" s="1"/>
      <c r="C173" s="1"/>
    </row>
    <row r="174" spans="2:3" x14ac:dyDescent="0.45">
      <c r="B174" s="1"/>
      <c r="C174" s="1"/>
    </row>
    <row r="175" spans="2:3" x14ac:dyDescent="0.45">
      <c r="B175" s="1"/>
      <c r="C175" s="1"/>
    </row>
    <row r="176" spans="2:3" x14ac:dyDescent="0.45">
      <c r="B176" s="1"/>
      <c r="C176" s="1"/>
    </row>
    <row r="177" spans="2:3" x14ac:dyDescent="0.45">
      <c r="B177" s="1"/>
      <c r="C177" s="1"/>
    </row>
    <row r="178" spans="2:3" x14ac:dyDescent="0.45">
      <c r="B178" s="1"/>
      <c r="C178" s="1"/>
    </row>
    <row r="179" spans="2:3" x14ac:dyDescent="0.45">
      <c r="B179" s="1"/>
      <c r="C179" s="1"/>
    </row>
    <row r="180" spans="2:3" x14ac:dyDescent="0.45">
      <c r="B180" s="1"/>
      <c r="C180" s="1"/>
    </row>
    <row r="181" spans="2:3" x14ac:dyDescent="0.45">
      <c r="B181" s="1"/>
      <c r="C181" s="1"/>
    </row>
    <row r="182" spans="2:3" x14ac:dyDescent="0.45">
      <c r="B182" s="1"/>
      <c r="C182" s="1"/>
    </row>
    <row r="183" spans="2:3" x14ac:dyDescent="0.45">
      <c r="B183" s="1"/>
      <c r="C183" s="1"/>
    </row>
    <row r="184" spans="2:3" x14ac:dyDescent="0.45">
      <c r="B184" s="1"/>
      <c r="C184" s="1"/>
    </row>
    <row r="185" spans="2:3" x14ac:dyDescent="0.45">
      <c r="B185" s="1"/>
      <c r="C185" s="1"/>
    </row>
    <row r="186" spans="2:3" x14ac:dyDescent="0.45">
      <c r="B186" s="1"/>
      <c r="C186" s="1"/>
    </row>
    <row r="187" spans="2:3" x14ac:dyDescent="0.45">
      <c r="B187" s="1"/>
      <c r="C187" s="1"/>
    </row>
    <row r="188" spans="2:3" x14ac:dyDescent="0.45">
      <c r="B188" s="1"/>
      <c r="C188" s="1"/>
    </row>
    <row r="189" spans="2:3" x14ac:dyDescent="0.45">
      <c r="B189" s="1"/>
      <c r="C189" s="1"/>
    </row>
    <row r="190" spans="2:3" x14ac:dyDescent="0.45">
      <c r="B190" s="1"/>
      <c r="C190" s="1"/>
    </row>
    <row r="191" spans="2:3" x14ac:dyDescent="0.45">
      <c r="B191" s="1"/>
      <c r="C191" s="1"/>
    </row>
    <row r="192" spans="2:3" x14ac:dyDescent="0.45">
      <c r="B192" s="1"/>
      <c r="C192" s="1"/>
    </row>
    <row r="193" spans="2:3" x14ac:dyDescent="0.45">
      <c r="B193" s="1"/>
      <c r="C193" s="1"/>
    </row>
    <row r="194" spans="2:3" x14ac:dyDescent="0.45">
      <c r="B194" s="1"/>
      <c r="C194" s="1"/>
    </row>
    <row r="195" spans="2:3" x14ac:dyDescent="0.45">
      <c r="B195" s="1"/>
      <c r="C195" s="1"/>
    </row>
    <row r="196" spans="2:3" x14ac:dyDescent="0.45">
      <c r="B196" s="1"/>
      <c r="C196" s="1"/>
    </row>
    <row r="197" spans="2:3" x14ac:dyDescent="0.45">
      <c r="B197" s="1"/>
      <c r="C197" s="1"/>
    </row>
    <row r="198" spans="2:3" x14ac:dyDescent="0.45">
      <c r="B198" s="1"/>
      <c r="C198" s="1"/>
    </row>
    <row r="199" spans="2:3" x14ac:dyDescent="0.45">
      <c r="B199" s="1"/>
      <c r="C199" s="1"/>
    </row>
    <row r="200" spans="2:3" x14ac:dyDescent="0.45">
      <c r="B200" s="1"/>
      <c r="C200" s="1"/>
    </row>
    <row r="201" spans="2:3" x14ac:dyDescent="0.45">
      <c r="B201" s="1"/>
      <c r="C201" s="1"/>
    </row>
    <row r="202" spans="2:3" x14ac:dyDescent="0.45">
      <c r="B202" s="1"/>
      <c r="C202" s="1"/>
    </row>
    <row r="203" spans="2:3" x14ac:dyDescent="0.45">
      <c r="B203" s="1"/>
      <c r="C203" s="1"/>
    </row>
    <row r="204" spans="2:3" x14ac:dyDescent="0.45">
      <c r="B204" s="1"/>
      <c r="C204" s="1"/>
    </row>
    <row r="205" spans="2:3" x14ac:dyDescent="0.45">
      <c r="B205" s="1"/>
      <c r="C205" s="1"/>
    </row>
    <row r="206" spans="2:3" x14ac:dyDescent="0.45">
      <c r="B206" s="1"/>
      <c r="C206" s="1"/>
    </row>
    <row r="207" spans="2:3" x14ac:dyDescent="0.45">
      <c r="B207" s="1"/>
      <c r="C207" s="1"/>
    </row>
    <row r="208" spans="2:3" x14ac:dyDescent="0.45">
      <c r="B208" s="1"/>
      <c r="C208" s="1"/>
    </row>
    <row r="209" spans="2:3" x14ac:dyDescent="0.45">
      <c r="B209" s="1"/>
      <c r="C209" s="1"/>
    </row>
    <row r="210" spans="2:3" x14ac:dyDescent="0.45">
      <c r="B210" s="1"/>
      <c r="C210" s="1"/>
    </row>
    <row r="211" spans="2:3" x14ac:dyDescent="0.45">
      <c r="B211" s="1"/>
      <c r="C211" s="1"/>
    </row>
    <row r="212" spans="2:3" x14ac:dyDescent="0.45">
      <c r="B212" s="1"/>
      <c r="C212" s="1"/>
    </row>
    <row r="213" spans="2:3" x14ac:dyDescent="0.45">
      <c r="B213" s="1"/>
      <c r="C213" s="1"/>
    </row>
    <row r="214" spans="2:3" x14ac:dyDescent="0.45">
      <c r="B214" s="1"/>
      <c r="C214" s="1"/>
    </row>
    <row r="215" spans="2:3" x14ac:dyDescent="0.45">
      <c r="B215" s="1"/>
      <c r="C215" s="1"/>
    </row>
    <row r="216" spans="2:3" x14ac:dyDescent="0.45">
      <c r="B216" s="1"/>
      <c r="C216" s="1"/>
    </row>
    <row r="217" spans="2:3" x14ac:dyDescent="0.45">
      <c r="B217" s="1"/>
      <c r="C217" s="1"/>
    </row>
    <row r="218" spans="2:3" x14ac:dyDescent="0.45">
      <c r="B218" s="1"/>
      <c r="C218" s="1"/>
    </row>
    <row r="219" spans="2:3" x14ac:dyDescent="0.45">
      <c r="B219" s="1"/>
      <c r="C219" s="1"/>
    </row>
    <row r="220" spans="2:3" x14ac:dyDescent="0.45">
      <c r="B220" s="1"/>
      <c r="C220" s="1"/>
    </row>
    <row r="221" spans="2:3" x14ac:dyDescent="0.45">
      <c r="B221" s="1"/>
      <c r="C221" s="1"/>
    </row>
    <row r="222" spans="2:3" x14ac:dyDescent="0.45">
      <c r="B222" s="1"/>
      <c r="C222" s="1"/>
    </row>
    <row r="223" spans="2:3" x14ac:dyDescent="0.45">
      <c r="B223" s="1"/>
      <c r="C223" s="1"/>
    </row>
    <row r="224" spans="2:3" x14ac:dyDescent="0.45">
      <c r="B224" s="1"/>
      <c r="C224" s="1"/>
    </row>
    <row r="225" spans="2:3" x14ac:dyDescent="0.45">
      <c r="B225" s="1"/>
      <c r="C225" s="1"/>
    </row>
    <row r="226" spans="2:3" x14ac:dyDescent="0.45">
      <c r="B226" s="1"/>
      <c r="C226" s="1"/>
    </row>
    <row r="227" spans="2:3" x14ac:dyDescent="0.45">
      <c r="B227" s="1"/>
      <c r="C227" s="1"/>
    </row>
    <row r="228" spans="2:3" x14ac:dyDescent="0.45">
      <c r="B228" s="1"/>
      <c r="C228" s="1"/>
    </row>
    <row r="229" spans="2:3" x14ac:dyDescent="0.45">
      <c r="B229" s="1"/>
      <c r="C229" s="1"/>
    </row>
    <row r="230" spans="2:3" x14ac:dyDescent="0.45">
      <c r="B230" s="1"/>
      <c r="C230" s="1"/>
    </row>
    <row r="231" spans="2:3" x14ac:dyDescent="0.45">
      <c r="B231" s="1"/>
      <c r="C231" s="1"/>
    </row>
    <row r="232" spans="2:3" x14ac:dyDescent="0.45">
      <c r="B232" s="1"/>
      <c r="C232" s="1"/>
    </row>
    <row r="233" spans="2:3" x14ac:dyDescent="0.45">
      <c r="B233" s="1"/>
      <c r="C233" s="1"/>
    </row>
    <row r="234" spans="2:3" x14ac:dyDescent="0.45">
      <c r="B234" s="1"/>
      <c r="C234" s="1"/>
    </row>
    <row r="235" spans="2:3" x14ac:dyDescent="0.45">
      <c r="B235" s="1"/>
      <c r="C235" s="1"/>
    </row>
    <row r="237" spans="2:3" x14ac:dyDescent="0.45">
      <c r="B237" s="1"/>
      <c r="C237" s="1"/>
    </row>
    <row r="238" spans="2:3" x14ac:dyDescent="0.45">
      <c r="B238" s="1"/>
      <c r="C238" s="1"/>
    </row>
    <row r="239" spans="2:3" x14ac:dyDescent="0.45">
      <c r="B239" s="1"/>
      <c r="C239" s="1"/>
    </row>
    <row r="240" spans="2:3" x14ac:dyDescent="0.45">
      <c r="B240" s="1"/>
      <c r="C240" s="1"/>
    </row>
    <row r="241" spans="2:3" x14ac:dyDescent="0.45">
      <c r="B241" s="1"/>
      <c r="C241" s="1"/>
    </row>
    <row r="242" spans="2:3" x14ac:dyDescent="0.45">
      <c r="B242" s="1"/>
      <c r="C242" s="1"/>
    </row>
    <row r="243" spans="2:3" x14ac:dyDescent="0.45">
      <c r="B243" s="1"/>
      <c r="C243" s="1"/>
    </row>
    <row r="244" spans="2:3" x14ac:dyDescent="0.45">
      <c r="B244" s="1"/>
      <c r="C244" s="1"/>
    </row>
    <row r="245" spans="2:3" x14ac:dyDescent="0.45">
      <c r="B245" s="1"/>
      <c r="C245" s="1"/>
    </row>
    <row r="246" spans="2:3" x14ac:dyDescent="0.45">
      <c r="B246" s="1"/>
      <c r="C246" s="1"/>
    </row>
    <row r="247" spans="2:3" x14ac:dyDescent="0.45">
      <c r="B247" s="1"/>
      <c r="C247" s="1"/>
    </row>
    <row r="248" spans="2:3" x14ac:dyDescent="0.45">
      <c r="B248" s="1"/>
      <c r="C248" s="1"/>
    </row>
    <row r="249" spans="2:3" x14ac:dyDescent="0.45">
      <c r="B249" s="1"/>
      <c r="C249" s="1"/>
    </row>
    <row r="250" spans="2:3" x14ac:dyDescent="0.45">
      <c r="B250" s="1"/>
      <c r="C250" s="1"/>
    </row>
    <row r="251" spans="2:3" x14ac:dyDescent="0.45">
      <c r="B251" s="1"/>
      <c r="C251" s="1"/>
    </row>
    <row r="252" spans="2:3" x14ac:dyDescent="0.45">
      <c r="B252" s="1"/>
      <c r="C252" s="1"/>
    </row>
    <row r="253" spans="2:3" x14ac:dyDescent="0.45">
      <c r="B253" s="1"/>
      <c r="C253" s="1"/>
    </row>
    <row r="254" spans="2:3" x14ac:dyDescent="0.45">
      <c r="B254" s="1"/>
      <c r="C254" s="1"/>
    </row>
    <row r="255" spans="2:3" x14ac:dyDescent="0.45">
      <c r="B255" s="1"/>
      <c r="C255" s="1"/>
    </row>
    <row r="256" spans="2:3" x14ac:dyDescent="0.45">
      <c r="B256" s="1"/>
      <c r="C256" s="1"/>
    </row>
    <row r="257" spans="2:3" x14ac:dyDescent="0.45">
      <c r="B257" s="1"/>
      <c r="C257" s="1"/>
    </row>
    <row r="258" spans="2:3" x14ac:dyDescent="0.45">
      <c r="B258" s="1"/>
      <c r="C258" s="1"/>
    </row>
    <row r="259" spans="2:3" x14ac:dyDescent="0.45">
      <c r="B259" s="1"/>
      <c r="C259" s="1"/>
    </row>
    <row r="260" spans="2:3" x14ac:dyDescent="0.45">
      <c r="B260" s="1"/>
      <c r="C260" s="1"/>
    </row>
    <row r="261" spans="2:3" x14ac:dyDescent="0.45">
      <c r="B261" s="1"/>
      <c r="C261" s="1"/>
    </row>
    <row r="262" spans="2:3" x14ac:dyDescent="0.45">
      <c r="B262" s="1"/>
      <c r="C262" s="1"/>
    </row>
  </sheetData>
  <mergeCells count="8">
    <mergeCell ref="D87:F87"/>
    <mergeCell ref="H87:J87"/>
    <mergeCell ref="D30:F30"/>
    <mergeCell ref="H30:J30"/>
    <mergeCell ref="D49:F49"/>
    <mergeCell ref="H49:J49"/>
    <mergeCell ref="D68:F68"/>
    <mergeCell ref="H68:J68"/>
  </mergeCells>
  <pageMargins left="0.7" right="0.7" top="0.75" bottom="0.75" header="0.3" footer="0.3"/>
  <pageSetup paperSize="9" orientation="portrait" r:id="rId1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9"/>
  </sheetPr>
  <dimension ref="A1:L262"/>
  <sheetViews>
    <sheetView topLeftCell="A88" zoomScale="72" zoomScaleNormal="72" workbookViewId="0">
      <selection activeCell="F2" sqref="F2"/>
    </sheetView>
  </sheetViews>
  <sheetFormatPr defaultColWidth="8.73046875" defaultRowHeight="14.25" x14ac:dyDescent="0.45"/>
  <cols>
    <col min="1" max="1" width="10.33203125" customWidth="1"/>
    <col min="2" max="2" width="14.06640625" customWidth="1"/>
    <col min="3" max="3" width="9.33203125" customWidth="1"/>
    <col min="4" max="4" width="12" bestFit="1" customWidth="1"/>
    <col min="5" max="5" width="22.19921875" customWidth="1"/>
    <col min="6" max="6" width="25.19921875" customWidth="1"/>
    <col min="7" max="7" width="11.19921875" customWidth="1"/>
    <col min="8" max="8" width="22.73046875" customWidth="1"/>
    <col min="9" max="9" width="21" customWidth="1"/>
    <col min="10" max="10" width="16" customWidth="1"/>
  </cols>
  <sheetData>
    <row r="1" spans="1:10" ht="23.25" x14ac:dyDescent="0.7">
      <c r="A1" s="16" t="s">
        <v>29</v>
      </c>
      <c r="F1" s="9"/>
    </row>
    <row r="2" spans="1:10" ht="23.25" x14ac:dyDescent="0.7">
      <c r="A2" s="17" t="s">
        <v>48</v>
      </c>
      <c r="F2" s="9"/>
    </row>
    <row r="4" spans="1:10" x14ac:dyDescent="0.45">
      <c r="A4" t="s">
        <v>19</v>
      </c>
      <c r="D4" s="28">
        <v>43628</v>
      </c>
    </row>
    <row r="5" spans="1:10" x14ac:dyDescent="0.45">
      <c r="A5" t="s">
        <v>20</v>
      </c>
      <c r="D5" s="29">
        <v>43663</v>
      </c>
    </row>
    <row r="6" spans="1:10" x14ac:dyDescent="0.45">
      <c r="A6" s="31" t="s">
        <v>21</v>
      </c>
      <c r="B6" s="30"/>
      <c r="C6" s="30"/>
      <c r="D6" s="42">
        <v>44048</v>
      </c>
    </row>
    <row r="7" spans="1:10" ht="14.65" thickBot="1" x14ac:dyDescent="0.5">
      <c r="B7" s="30"/>
      <c r="C7" s="30"/>
      <c r="J7" s="9" t="s">
        <v>15</v>
      </c>
    </row>
    <row r="8" spans="1:10" x14ac:dyDescent="0.45">
      <c r="A8" s="7" t="s">
        <v>5</v>
      </c>
      <c r="E8" s="19" t="s">
        <v>17</v>
      </c>
      <c r="I8" s="46" t="s">
        <v>5</v>
      </c>
      <c r="J8" s="47"/>
    </row>
    <row r="9" spans="1:10" ht="15.75" x14ac:dyDescent="0.5">
      <c r="A9" s="7"/>
      <c r="E9" s="19"/>
      <c r="I9" s="48" t="s">
        <v>13</v>
      </c>
      <c r="J9" s="53">
        <f>AVERAGE(B12,B14,B16)</f>
        <v>36.729999999999997</v>
      </c>
    </row>
    <row r="10" spans="1:10" ht="16.149999999999999" thickBot="1" x14ac:dyDescent="0.55000000000000004">
      <c r="A10" s="7" t="s">
        <v>6</v>
      </c>
      <c r="B10" s="9" t="s">
        <v>15</v>
      </c>
      <c r="C10" s="9"/>
      <c r="E10" s="19" t="s">
        <v>6</v>
      </c>
      <c r="F10" s="9" t="s">
        <v>15</v>
      </c>
      <c r="I10" s="49" t="s">
        <v>14</v>
      </c>
      <c r="J10" s="54">
        <f>STDEV(B11,B14,B17)</f>
        <v>1.6479785597310821</v>
      </c>
    </row>
    <row r="11" spans="1:10" x14ac:dyDescent="0.45">
      <c r="A11" s="11" t="s">
        <v>11</v>
      </c>
      <c r="B11" s="7">
        <v>37.880000000000003</v>
      </c>
      <c r="C11" s="7"/>
      <c r="E11" s="20" t="s">
        <v>11</v>
      </c>
      <c r="F11" s="20">
        <v>31.55</v>
      </c>
      <c r="I11" s="50" t="s">
        <v>17</v>
      </c>
      <c r="J11" s="55"/>
    </row>
    <row r="12" spans="1:10" ht="15.75" x14ac:dyDescent="0.5">
      <c r="A12" s="11" t="s">
        <v>12</v>
      </c>
      <c r="B12" s="7"/>
      <c r="C12" s="7"/>
      <c r="E12" s="20" t="s">
        <v>12</v>
      </c>
      <c r="F12" s="20"/>
      <c r="I12" s="51" t="s">
        <v>13</v>
      </c>
      <c r="J12" s="53">
        <f>AVERAGE(F11,F14,F17)</f>
        <v>30.459999999999997</v>
      </c>
    </row>
    <row r="13" spans="1:10" ht="16.149999999999999" thickBot="1" x14ac:dyDescent="0.55000000000000004">
      <c r="A13" s="7" t="s">
        <v>7</v>
      </c>
      <c r="B13" s="7"/>
      <c r="C13" s="7"/>
      <c r="E13" s="19" t="s">
        <v>7</v>
      </c>
      <c r="F13" s="20"/>
      <c r="I13" s="52" t="s">
        <v>14</v>
      </c>
      <c r="J13" s="54">
        <f>STDEV(F11,F14,F17)</f>
        <v>10.437772750927293</v>
      </c>
    </row>
    <row r="14" spans="1:10" x14ac:dyDescent="0.45">
      <c r="A14" s="11" t="s">
        <v>11</v>
      </c>
      <c r="B14" s="7">
        <v>36.729999999999997</v>
      </c>
      <c r="C14" s="7"/>
      <c r="E14" s="20" t="s">
        <v>11</v>
      </c>
      <c r="F14" s="20">
        <v>40.31</v>
      </c>
    </row>
    <row r="15" spans="1:10" x14ac:dyDescent="0.45">
      <c r="A15" s="11" t="s">
        <v>12</v>
      </c>
      <c r="B15" s="7"/>
      <c r="C15" s="7"/>
      <c r="E15" s="20" t="s">
        <v>12</v>
      </c>
      <c r="F15" s="20"/>
    </row>
    <row r="16" spans="1:10" x14ac:dyDescent="0.45">
      <c r="A16" s="7" t="s">
        <v>8</v>
      </c>
      <c r="B16" s="7"/>
      <c r="C16" s="7"/>
      <c r="E16" s="19" t="s">
        <v>8</v>
      </c>
      <c r="F16" s="20"/>
    </row>
    <row r="17" spans="1:12" x14ac:dyDescent="0.45">
      <c r="A17" s="11" t="s">
        <v>11</v>
      </c>
      <c r="B17" s="7">
        <v>39.979999999999997</v>
      </c>
      <c r="C17" s="7"/>
      <c r="E17" s="20" t="s">
        <v>11</v>
      </c>
      <c r="F17" s="20">
        <v>19.52</v>
      </c>
    </row>
    <row r="18" spans="1:12" x14ac:dyDescent="0.45">
      <c r="A18" s="11" t="s">
        <v>12</v>
      </c>
      <c r="B18" s="7"/>
      <c r="C18" s="7"/>
      <c r="E18" s="20" t="s">
        <v>12</v>
      </c>
      <c r="F18" s="20"/>
    </row>
    <row r="19" spans="1:12" x14ac:dyDescent="0.45">
      <c r="A19" s="12" t="s">
        <v>13</v>
      </c>
      <c r="B19" s="13">
        <f>AVERAGE(B17:B18,B14:B15,B11:B12)</f>
        <v>38.196666666666665</v>
      </c>
      <c r="C19" s="13"/>
      <c r="E19" s="21" t="s">
        <v>13</v>
      </c>
      <c r="F19" s="24">
        <f>AVERAGE(F17:F18,F14:F15,F11:F12)</f>
        <v>30.459999999999997</v>
      </c>
    </row>
    <row r="20" spans="1:12" x14ac:dyDescent="0.45">
      <c r="A20" s="12" t="s">
        <v>14</v>
      </c>
      <c r="B20" s="14">
        <f>_xlfn.STDEV.S(B17:B18,B14:B15,B11:B12)</f>
        <v>1.6479785597310821</v>
      </c>
      <c r="C20" s="14"/>
      <c r="E20" s="21" t="s">
        <v>14</v>
      </c>
      <c r="F20" s="25">
        <f>_xlfn.STDEV.S(F17:F18,F14:F15,F11:F12)</f>
        <v>10.437772750927293</v>
      </c>
    </row>
    <row r="25" spans="1:12" x14ac:dyDescent="0.45">
      <c r="A25" s="9" t="s">
        <v>10</v>
      </c>
      <c r="B25" s="9">
        <v>14</v>
      </c>
      <c r="C25" s="9"/>
    </row>
    <row r="26" spans="1:12" x14ac:dyDescent="0.45">
      <c r="A26" t="s">
        <v>9</v>
      </c>
      <c r="B26">
        <v>100</v>
      </c>
    </row>
    <row r="27" spans="1:12" x14ac:dyDescent="0.45">
      <c r="A27" t="s">
        <v>0</v>
      </c>
      <c r="B27">
        <f>B25*B26</f>
        <v>1400</v>
      </c>
    </row>
    <row r="29" spans="1:12" x14ac:dyDescent="0.45">
      <c r="B29" s="15" t="s">
        <v>26</v>
      </c>
      <c r="C29" s="15"/>
    </row>
    <row r="30" spans="1:12" x14ac:dyDescent="0.45">
      <c r="A30" s="6"/>
      <c r="D30" s="66" t="s">
        <v>1</v>
      </c>
      <c r="E30" s="66"/>
      <c r="F30" s="66"/>
      <c r="H30" s="66" t="s">
        <v>2</v>
      </c>
      <c r="I30" s="66"/>
      <c r="J30" s="66"/>
    </row>
    <row r="31" spans="1:12" x14ac:dyDescent="0.45">
      <c r="B31" s="1" t="s">
        <v>3</v>
      </c>
      <c r="C31" s="43" t="s">
        <v>47</v>
      </c>
      <c r="D31" t="s">
        <v>33</v>
      </c>
      <c r="E31" t="s">
        <v>34</v>
      </c>
      <c r="F31" t="s">
        <v>35</v>
      </c>
      <c r="H31" t="s">
        <v>33</v>
      </c>
      <c r="I31" t="s">
        <v>34</v>
      </c>
      <c r="J31" t="s">
        <v>35</v>
      </c>
    </row>
    <row r="32" spans="1:12" x14ac:dyDescent="0.45">
      <c r="A32">
        <v>0</v>
      </c>
      <c r="B32" s="1">
        <v>0</v>
      </c>
      <c r="C32" s="1">
        <f>SQRT(B32/60)</f>
        <v>0</v>
      </c>
      <c r="D32" s="35">
        <v>12060</v>
      </c>
      <c r="E32" s="35">
        <v>11860</v>
      </c>
      <c r="F32" s="35">
        <v>11780</v>
      </c>
      <c r="H32">
        <f>(D32-D$32)/(0.000998*$B$27)</f>
        <v>0</v>
      </c>
      <c r="I32">
        <f t="shared" ref="I32:J32" si="0">(E32-E$32)/(0.000998*$B$27)</f>
        <v>0</v>
      </c>
      <c r="J32">
        <f t="shared" si="0"/>
        <v>0</v>
      </c>
      <c r="K32">
        <f>AVERAGE(H32:J32)</f>
        <v>0</v>
      </c>
      <c r="L32">
        <f>_xlfn.STDEV.P(H32:J32)</f>
        <v>0</v>
      </c>
    </row>
    <row r="33" spans="1:12" x14ac:dyDescent="0.45">
      <c r="A33">
        <v>2</v>
      </c>
      <c r="B33" s="1">
        <v>16</v>
      </c>
      <c r="C33" s="1">
        <f t="shared" ref="C33:C42" si="1">SQRT(B33/60)</f>
        <v>0.5163977794943222</v>
      </c>
      <c r="D33" s="35">
        <v>12100</v>
      </c>
      <c r="E33" s="35">
        <v>11860</v>
      </c>
      <c r="F33" s="35">
        <v>11800</v>
      </c>
      <c r="H33">
        <f t="shared" ref="H33:H42" si="2">(D33-D$32)/(0.000998*$B$27)</f>
        <v>28.628685943315201</v>
      </c>
      <c r="I33">
        <f t="shared" ref="I33:I42" si="3">(E33-E$32)/(0.000998*$B$27)</f>
        <v>0</v>
      </c>
      <c r="J33">
        <f t="shared" ref="J33:J42" si="4">(F33-F$32)/(0.000998*$B$27)</f>
        <v>14.314342971657601</v>
      </c>
      <c r="K33">
        <f t="shared" ref="K33:K42" si="5">AVERAGE(H33:J33)</f>
        <v>14.314342971657601</v>
      </c>
      <c r="L33">
        <f t="shared" ref="L33:L42" si="6">_xlfn.STDEV.P(H33:J33)</f>
        <v>11.687612094585257</v>
      </c>
    </row>
    <row r="34" spans="1:12" x14ac:dyDescent="0.45">
      <c r="A34">
        <v>3</v>
      </c>
      <c r="B34" s="1">
        <v>36</v>
      </c>
      <c r="C34" s="1">
        <f t="shared" si="1"/>
        <v>0.7745966692414834</v>
      </c>
      <c r="D34" s="35">
        <v>12080</v>
      </c>
      <c r="E34" s="35">
        <v>11860</v>
      </c>
      <c r="F34" s="35">
        <v>11800</v>
      </c>
      <c r="H34">
        <f t="shared" si="2"/>
        <v>14.314342971657601</v>
      </c>
      <c r="I34">
        <f t="shared" si="3"/>
        <v>0</v>
      </c>
      <c r="J34">
        <f t="shared" si="4"/>
        <v>14.314342971657601</v>
      </c>
      <c r="K34">
        <f t="shared" si="5"/>
        <v>9.5428953144384003</v>
      </c>
      <c r="L34">
        <f t="shared" si="6"/>
        <v>6.747845988992724</v>
      </c>
    </row>
    <row r="35" spans="1:12" x14ac:dyDescent="0.45">
      <c r="A35">
        <v>4</v>
      </c>
      <c r="B35" s="1">
        <v>49</v>
      </c>
      <c r="C35" s="1">
        <f t="shared" si="1"/>
        <v>0.9036961141150639</v>
      </c>
      <c r="D35" s="35">
        <v>12100</v>
      </c>
      <c r="E35" s="35">
        <v>11880</v>
      </c>
      <c r="F35" s="35">
        <v>11800</v>
      </c>
      <c r="H35">
        <f t="shared" si="2"/>
        <v>28.628685943315201</v>
      </c>
      <c r="I35">
        <f t="shared" si="3"/>
        <v>14.314342971657601</v>
      </c>
      <c r="J35">
        <f t="shared" si="4"/>
        <v>14.314342971657601</v>
      </c>
      <c r="K35">
        <f t="shared" si="5"/>
        <v>19.085790628876801</v>
      </c>
      <c r="L35">
        <f t="shared" si="6"/>
        <v>6.7478459889927178</v>
      </c>
    </row>
    <row r="36" spans="1:12" x14ac:dyDescent="0.45">
      <c r="A36">
        <v>5</v>
      </c>
      <c r="B36" s="1">
        <v>64</v>
      </c>
      <c r="C36" s="1">
        <f t="shared" si="1"/>
        <v>1.0327955589886444</v>
      </c>
      <c r="D36" s="35">
        <v>12100</v>
      </c>
      <c r="E36" s="35">
        <v>11860</v>
      </c>
      <c r="F36" s="35">
        <v>11800</v>
      </c>
      <c r="H36">
        <f t="shared" si="2"/>
        <v>28.628685943315201</v>
      </c>
      <c r="I36">
        <f t="shared" si="3"/>
        <v>0</v>
      </c>
      <c r="J36">
        <f t="shared" si="4"/>
        <v>14.314342971657601</v>
      </c>
      <c r="K36">
        <f t="shared" si="5"/>
        <v>14.314342971657601</v>
      </c>
      <c r="L36">
        <f t="shared" si="6"/>
        <v>11.687612094585257</v>
      </c>
    </row>
    <row r="37" spans="1:12" x14ac:dyDescent="0.45">
      <c r="A37">
        <v>7</v>
      </c>
      <c r="B37" s="1">
        <v>100</v>
      </c>
      <c r="C37" s="1">
        <f t="shared" si="1"/>
        <v>1.2909944487358056</v>
      </c>
      <c r="D37" s="35">
        <v>12100</v>
      </c>
      <c r="E37" s="35">
        <v>11880</v>
      </c>
      <c r="F37" s="35">
        <v>11820</v>
      </c>
      <c r="H37">
        <f t="shared" si="2"/>
        <v>28.628685943315201</v>
      </c>
      <c r="I37">
        <f t="shared" si="3"/>
        <v>14.314342971657601</v>
      </c>
      <c r="J37">
        <f t="shared" si="4"/>
        <v>28.628685943315201</v>
      </c>
    </row>
    <row r="38" spans="1:12" x14ac:dyDescent="0.45">
      <c r="A38">
        <v>8</v>
      </c>
      <c r="B38" s="1">
        <v>121</v>
      </c>
      <c r="C38" s="1">
        <f t="shared" si="1"/>
        <v>1.4200938936093861</v>
      </c>
      <c r="D38" s="35">
        <v>12100</v>
      </c>
      <c r="E38" s="35">
        <v>11880</v>
      </c>
      <c r="F38" s="35">
        <v>11800</v>
      </c>
      <c r="H38">
        <f t="shared" si="2"/>
        <v>28.628685943315201</v>
      </c>
      <c r="I38">
        <f t="shared" si="3"/>
        <v>14.314342971657601</v>
      </c>
      <c r="J38">
        <f t="shared" si="4"/>
        <v>14.314342971657601</v>
      </c>
    </row>
    <row r="39" spans="1:12" x14ac:dyDescent="0.45">
      <c r="A39">
        <v>11</v>
      </c>
      <c r="B39" s="1">
        <v>196</v>
      </c>
      <c r="C39" s="1">
        <f t="shared" si="1"/>
        <v>1.8073922282301278</v>
      </c>
      <c r="D39" s="35">
        <v>12120</v>
      </c>
      <c r="E39" s="35">
        <v>11880</v>
      </c>
      <c r="F39" s="35">
        <v>11820</v>
      </c>
      <c r="H39">
        <f t="shared" si="2"/>
        <v>42.9430289149728</v>
      </c>
      <c r="I39">
        <f t="shared" si="3"/>
        <v>14.314342971657601</v>
      </c>
      <c r="J39">
        <f t="shared" si="4"/>
        <v>28.628685943315201</v>
      </c>
    </row>
    <row r="40" spans="1:12" x14ac:dyDescent="0.45">
      <c r="A40">
        <v>13</v>
      </c>
      <c r="B40" s="1">
        <v>256</v>
      </c>
      <c r="C40" s="1">
        <f t="shared" si="1"/>
        <v>2.0655911179772888</v>
      </c>
      <c r="D40" s="35">
        <v>12100</v>
      </c>
      <c r="E40" s="35">
        <v>11880</v>
      </c>
      <c r="F40" s="35">
        <v>11820</v>
      </c>
      <c r="H40">
        <f t="shared" si="2"/>
        <v>28.628685943315201</v>
      </c>
      <c r="I40">
        <f t="shared" si="3"/>
        <v>14.314342971657601</v>
      </c>
      <c r="J40">
        <f t="shared" si="4"/>
        <v>28.628685943315201</v>
      </c>
      <c r="K40">
        <f t="shared" si="5"/>
        <v>23.857238286096003</v>
      </c>
      <c r="L40">
        <f t="shared" si="6"/>
        <v>6.7478459889927214</v>
      </c>
    </row>
    <row r="41" spans="1:12" x14ac:dyDescent="0.45">
      <c r="A41">
        <v>15</v>
      </c>
      <c r="B41" s="1">
        <v>324</v>
      </c>
      <c r="C41" s="1">
        <f t="shared" si="1"/>
        <v>2.3237900077244502</v>
      </c>
      <c r="D41" s="35">
        <v>12100</v>
      </c>
      <c r="E41" s="35">
        <v>11900</v>
      </c>
      <c r="F41" s="35">
        <v>11820</v>
      </c>
      <c r="H41">
        <f t="shared" si="2"/>
        <v>28.628685943315201</v>
      </c>
      <c r="I41">
        <f t="shared" si="3"/>
        <v>28.628685943315201</v>
      </c>
      <c r="J41">
        <f t="shared" si="4"/>
        <v>28.628685943315201</v>
      </c>
      <c r="K41">
        <f t="shared" si="5"/>
        <v>28.628685943315201</v>
      </c>
      <c r="L41">
        <f t="shared" si="6"/>
        <v>0</v>
      </c>
    </row>
    <row r="42" spans="1:12" x14ac:dyDescent="0.45">
      <c r="A42">
        <v>16</v>
      </c>
      <c r="B42" s="1">
        <v>1444</v>
      </c>
      <c r="C42" s="1">
        <f t="shared" si="1"/>
        <v>4.905778905196061</v>
      </c>
      <c r="D42" s="35">
        <v>12140</v>
      </c>
      <c r="E42" s="35">
        <v>11920</v>
      </c>
      <c r="F42" s="35">
        <v>11840</v>
      </c>
      <c r="H42">
        <f t="shared" si="2"/>
        <v>57.257371886630402</v>
      </c>
      <c r="I42">
        <f t="shared" si="3"/>
        <v>42.9430289149728</v>
      </c>
      <c r="J42">
        <f t="shared" si="4"/>
        <v>42.9430289149728</v>
      </c>
      <c r="K42">
        <f t="shared" si="5"/>
        <v>47.714476572192005</v>
      </c>
      <c r="L42">
        <f t="shared" si="6"/>
        <v>6.7478459889927072</v>
      </c>
    </row>
    <row r="43" spans="1:12" x14ac:dyDescent="0.45">
      <c r="A43" t="s">
        <v>28</v>
      </c>
      <c r="B43" s="1"/>
      <c r="C43" s="1"/>
      <c r="D43" s="35"/>
      <c r="E43" s="35"/>
      <c r="F43" s="35"/>
    </row>
    <row r="44" spans="1:12" x14ac:dyDescent="0.45">
      <c r="B44" s="1"/>
      <c r="C44" s="1"/>
      <c r="G44" s="3" t="s">
        <v>4</v>
      </c>
      <c r="H44" s="45">
        <f>SLOPE(H32:H42,$C$32:$C$42)</f>
        <v>9.1132951136105866</v>
      </c>
      <c r="I44" s="45">
        <f>SLOPE(I32:I42,$C$32:$C$42)</f>
        <v>9.5472615475920435</v>
      </c>
      <c r="J44" s="45">
        <f>SLOPE(J32:J42,$C$32:$C$42)</f>
        <v>8.0283790286569463</v>
      </c>
    </row>
    <row r="45" spans="1:12" x14ac:dyDescent="0.45">
      <c r="B45" s="1"/>
      <c r="C45" s="1"/>
      <c r="H45" s="18" t="s">
        <v>13</v>
      </c>
      <c r="I45" s="37">
        <f>AVERAGE(H44:J44)</f>
        <v>8.8963118966198582</v>
      </c>
    </row>
    <row r="46" spans="1:12" x14ac:dyDescent="0.45">
      <c r="B46" s="1"/>
      <c r="C46" s="1"/>
      <c r="H46" s="18" t="s">
        <v>14</v>
      </c>
      <c r="I46" s="15">
        <f>_xlfn.STDEV.S(H44:J44)</f>
        <v>0.78234411477519938</v>
      </c>
    </row>
    <row r="48" spans="1:12" x14ac:dyDescent="0.45">
      <c r="B48" s="7" t="s">
        <v>5</v>
      </c>
      <c r="C48" s="7"/>
    </row>
    <row r="49" spans="1:12" x14ac:dyDescent="0.45">
      <c r="A49" s="6"/>
      <c r="D49" s="66" t="s">
        <v>1</v>
      </c>
      <c r="E49" s="66"/>
      <c r="F49" s="66"/>
      <c r="H49" s="66" t="s">
        <v>2</v>
      </c>
      <c r="I49" s="66"/>
      <c r="J49" s="66"/>
    </row>
    <row r="50" spans="1:12" x14ac:dyDescent="0.45">
      <c r="B50" s="1" t="s">
        <v>3</v>
      </c>
      <c r="C50" s="1"/>
      <c r="D50" t="s">
        <v>30</v>
      </c>
      <c r="E50" t="s">
        <v>31</v>
      </c>
      <c r="F50" t="s">
        <v>32</v>
      </c>
      <c r="H50" t="s">
        <v>30</v>
      </c>
      <c r="I50" t="s">
        <v>31</v>
      </c>
      <c r="J50" t="s">
        <v>32</v>
      </c>
    </row>
    <row r="51" spans="1:12" x14ac:dyDescent="0.45">
      <c r="A51">
        <v>0</v>
      </c>
      <c r="B51" s="1">
        <v>0</v>
      </c>
      <c r="C51" s="1"/>
      <c r="D51" s="8">
        <v>11960</v>
      </c>
      <c r="E51" s="8">
        <v>12260</v>
      </c>
      <c r="F51" s="8">
        <v>11540</v>
      </c>
      <c r="H51">
        <f t="shared" ref="H51:H61" si="7">(D51-D$51)/(0.000998*$B$27)</f>
        <v>0</v>
      </c>
      <c r="I51">
        <f t="shared" ref="I51:I61" si="8">(E51-E$51)/(0.000998*$B$27)</f>
        <v>0</v>
      </c>
      <c r="J51">
        <f t="shared" ref="J51:J61" si="9">(F51-F$51)/(0.000998*$B$27)</f>
        <v>0</v>
      </c>
      <c r="K51">
        <f>AVERAGE(H51:J51)</f>
        <v>0</v>
      </c>
      <c r="L51">
        <f>_xlfn.STDEV.P(H51:J51)</f>
        <v>0</v>
      </c>
    </row>
    <row r="52" spans="1:12" x14ac:dyDescent="0.45">
      <c r="A52">
        <v>2</v>
      </c>
      <c r="B52" s="1">
        <v>16</v>
      </c>
      <c r="C52" s="1"/>
      <c r="D52" s="8">
        <v>11980</v>
      </c>
      <c r="E52" s="8">
        <v>12280</v>
      </c>
      <c r="F52" s="8">
        <v>11560</v>
      </c>
      <c r="H52">
        <f t="shared" si="7"/>
        <v>14.314342971657601</v>
      </c>
      <c r="I52">
        <f t="shared" si="8"/>
        <v>14.314342971657601</v>
      </c>
      <c r="J52">
        <f t="shared" si="9"/>
        <v>14.314342971657601</v>
      </c>
      <c r="K52">
        <f t="shared" ref="K52:K55" si="10">AVERAGE(H52:J52)</f>
        <v>14.314342971657601</v>
      </c>
      <c r="L52">
        <f t="shared" ref="L52:L55" si="11">_xlfn.STDEV.P(H52:J52)</f>
        <v>0</v>
      </c>
    </row>
    <row r="53" spans="1:12" x14ac:dyDescent="0.45">
      <c r="A53">
        <v>3</v>
      </c>
      <c r="B53" s="1">
        <v>36</v>
      </c>
      <c r="C53" s="1"/>
      <c r="D53" s="8">
        <v>11980</v>
      </c>
      <c r="E53" s="8">
        <v>12280</v>
      </c>
      <c r="F53" s="8">
        <v>11560</v>
      </c>
      <c r="H53">
        <f t="shared" si="7"/>
        <v>14.314342971657601</v>
      </c>
      <c r="I53">
        <f t="shared" si="8"/>
        <v>14.314342971657601</v>
      </c>
      <c r="J53">
        <f t="shared" si="9"/>
        <v>14.314342971657601</v>
      </c>
      <c r="K53">
        <f t="shared" si="10"/>
        <v>14.314342971657601</v>
      </c>
      <c r="L53">
        <f t="shared" si="11"/>
        <v>0</v>
      </c>
    </row>
    <row r="54" spans="1:12" x14ac:dyDescent="0.45">
      <c r="A54">
        <v>4</v>
      </c>
      <c r="B54" s="1">
        <v>49</v>
      </c>
      <c r="C54" s="1"/>
      <c r="D54" s="8">
        <v>11980</v>
      </c>
      <c r="E54" s="8">
        <v>12280</v>
      </c>
      <c r="F54" s="8">
        <v>11560</v>
      </c>
      <c r="H54">
        <f t="shared" si="7"/>
        <v>14.314342971657601</v>
      </c>
      <c r="I54">
        <f t="shared" si="8"/>
        <v>14.314342971657601</v>
      </c>
      <c r="J54">
        <f t="shared" si="9"/>
        <v>14.314342971657601</v>
      </c>
      <c r="K54">
        <f t="shared" si="10"/>
        <v>14.314342971657601</v>
      </c>
      <c r="L54">
        <f t="shared" si="11"/>
        <v>0</v>
      </c>
    </row>
    <row r="55" spans="1:12" x14ac:dyDescent="0.45">
      <c r="A55">
        <v>5</v>
      </c>
      <c r="B55" s="1">
        <v>64</v>
      </c>
      <c r="C55" s="1"/>
      <c r="D55" s="8">
        <v>12000</v>
      </c>
      <c r="E55" s="8">
        <v>12280</v>
      </c>
      <c r="F55" s="8">
        <v>11560</v>
      </c>
      <c r="H55">
        <f t="shared" si="7"/>
        <v>28.628685943315201</v>
      </c>
      <c r="I55">
        <f t="shared" si="8"/>
        <v>14.314342971657601</v>
      </c>
      <c r="J55">
        <f t="shared" si="9"/>
        <v>14.314342971657601</v>
      </c>
      <c r="K55">
        <f t="shared" si="10"/>
        <v>19.085790628876801</v>
      </c>
      <c r="L55">
        <f t="shared" si="11"/>
        <v>6.7478459889927178</v>
      </c>
    </row>
    <row r="56" spans="1:12" x14ac:dyDescent="0.45">
      <c r="A56">
        <v>7</v>
      </c>
      <c r="B56" s="1">
        <v>100</v>
      </c>
      <c r="C56" s="1"/>
      <c r="D56" s="8">
        <v>12000</v>
      </c>
      <c r="E56" s="8">
        <v>12280</v>
      </c>
      <c r="F56" s="8">
        <v>11580</v>
      </c>
      <c r="H56">
        <f t="shared" si="7"/>
        <v>28.628685943315201</v>
      </c>
      <c r="I56">
        <f t="shared" si="8"/>
        <v>14.314342971657601</v>
      </c>
      <c r="J56">
        <f t="shared" si="9"/>
        <v>28.628685943315201</v>
      </c>
    </row>
    <row r="57" spans="1:12" x14ac:dyDescent="0.45">
      <c r="A57">
        <v>8</v>
      </c>
      <c r="B57" s="1">
        <v>121</v>
      </c>
      <c r="C57" s="1"/>
      <c r="D57" s="8">
        <v>12000</v>
      </c>
      <c r="E57" s="8">
        <v>12280</v>
      </c>
      <c r="F57" s="8">
        <v>11580</v>
      </c>
      <c r="H57">
        <f t="shared" si="7"/>
        <v>28.628685943315201</v>
      </c>
      <c r="I57">
        <f t="shared" si="8"/>
        <v>14.314342971657601</v>
      </c>
      <c r="J57">
        <f t="shared" si="9"/>
        <v>28.628685943315201</v>
      </c>
    </row>
    <row r="58" spans="1:12" x14ac:dyDescent="0.45">
      <c r="A58">
        <v>11</v>
      </c>
      <c r="B58" s="1">
        <v>196</v>
      </c>
      <c r="C58" s="1"/>
      <c r="D58" s="8">
        <v>12000</v>
      </c>
      <c r="E58" s="8">
        <v>12300</v>
      </c>
      <c r="F58" s="8">
        <v>11580</v>
      </c>
      <c r="H58">
        <f t="shared" si="7"/>
        <v>28.628685943315201</v>
      </c>
      <c r="I58">
        <f t="shared" si="8"/>
        <v>28.628685943315201</v>
      </c>
      <c r="J58">
        <f t="shared" si="9"/>
        <v>28.628685943315201</v>
      </c>
    </row>
    <row r="59" spans="1:12" x14ac:dyDescent="0.45">
      <c r="A59">
        <v>13</v>
      </c>
      <c r="B59" s="1">
        <v>256</v>
      </c>
      <c r="C59" s="1"/>
      <c r="D59" s="8">
        <v>12000</v>
      </c>
      <c r="E59" s="8">
        <v>12300</v>
      </c>
      <c r="F59" s="8">
        <v>11580</v>
      </c>
      <c r="H59">
        <f t="shared" si="7"/>
        <v>28.628685943315201</v>
      </c>
      <c r="I59">
        <f t="shared" si="8"/>
        <v>28.628685943315201</v>
      </c>
      <c r="J59">
        <f t="shared" si="9"/>
        <v>28.628685943315201</v>
      </c>
      <c r="K59">
        <f t="shared" ref="K59:K61" si="12">AVERAGE(H59:J59)</f>
        <v>28.628685943315201</v>
      </c>
      <c r="L59">
        <f t="shared" ref="L59:L61" si="13">_xlfn.STDEV.P(H59:J59)</f>
        <v>0</v>
      </c>
    </row>
    <row r="60" spans="1:12" x14ac:dyDescent="0.45">
      <c r="A60">
        <v>15</v>
      </c>
      <c r="B60" s="1">
        <v>324</v>
      </c>
      <c r="C60" s="1"/>
      <c r="D60" s="8">
        <v>12000</v>
      </c>
      <c r="E60" s="8">
        <v>12300</v>
      </c>
      <c r="F60" s="8">
        <v>11600</v>
      </c>
      <c r="H60">
        <f t="shared" si="7"/>
        <v>28.628685943315201</v>
      </c>
      <c r="I60">
        <f t="shared" si="8"/>
        <v>28.628685943315201</v>
      </c>
      <c r="J60">
        <f t="shared" si="9"/>
        <v>42.9430289149728</v>
      </c>
      <c r="K60">
        <f t="shared" si="12"/>
        <v>33.400133600534396</v>
      </c>
      <c r="L60">
        <f t="shared" si="13"/>
        <v>6.7478459889927365</v>
      </c>
    </row>
    <row r="61" spans="1:12" x14ac:dyDescent="0.45">
      <c r="A61">
        <v>16</v>
      </c>
      <c r="B61" s="1">
        <v>1444</v>
      </c>
      <c r="C61" s="1"/>
      <c r="D61" s="8">
        <v>12040</v>
      </c>
      <c r="E61" s="8">
        <v>12320</v>
      </c>
      <c r="F61" s="8">
        <v>11620</v>
      </c>
      <c r="H61">
        <f t="shared" si="7"/>
        <v>57.257371886630402</v>
      </c>
      <c r="I61">
        <f t="shared" si="8"/>
        <v>42.9430289149728</v>
      </c>
      <c r="J61">
        <f t="shared" si="9"/>
        <v>57.257371886630402</v>
      </c>
      <c r="K61">
        <f t="shared" si="12"/>
        <v>52.485924229411204</v>
      </c>
      <c r="L61">
        <f t="shared" si="13"/>
        <v>6.7478459889927365</v>
      </c>
    </row>
    <row r="62" spans="1:12" x14ac:dyDescent="0.45">
      <c r="A62">
        <v>17</v>
      </c>
      <c r="B62" s="1"/>
      <c r="C62" s="1"/>
      <c r="D62" s="8"/>
      <c r="E62" s="8"/>
      <c r="F62" s="8"/>
    </row>
    <row r="63" spans="1:12" x14ac:dyDescent="0.45">
      <c r="B63" s="1"/>
      <c r="C63" s="1"/>
      <c r="G63" s="3" t="s">
        <v>4</v>
      </c>
      <c r="H63" s="45">
        <f>SLOPE(H51:H61,$C$32:$C$42)</f>
        <v>10.306702807059594</v>
      </c>
      <c r="I63" s="45">
        <f>SLOPE(I51:I61,$C$32:$C$42)</f>
        <v>8.2453622456476747</v>
      </c>
      <c r="J63" s="45">
        <f>SLOPE(J51:J61,$C$32:$C$42)</f>
        <v>11.391618892013234</v>
      </c>
    </row>
    <row r="64" spans="1:12" x14ac:dyDescent="0.45">
      <c r="B64" s="1"/>
      <c r="C64" s="1"/>
      <c r="H64" s="12" t="s">
        <v>13</v>
      </c>
      <c r="I64" s="13">
        <f>AVERAGE(H63:J63)</f>
        <v>9.9812279815735021</v>
      </c>
    </row>
    <row r="65" spans="1:10" x14ac:dyDescent="0.45">
      <c r="B65" s="1"/>
      <c r="C65" s="1"/>
      <c r="H65" s="12" t="s">
        <v>14</v>
      </c>
      <c r="I65" s="14">
        <f>_xlfn.STDEV.S(H63:J63)</f>
        <v>1.598181190515874</v>
      </c>
    </row>
    <row r="67" spans="1:10" x14ac:dyDescent="0.45">
      <c r="B67" s="19" t="s">
        <v>17</v>
      </c>
      <c r="C67" s="19"/>
    </row>
    <row r="68" spans="1:10" x14ac:dyDescent="0.45">
      <c r="A68" s="6"/>
      <c r="D68" s="66" t="s">
        <v>1</v>
      </c>
      <c r="E68" s="66"/>
      <c r="F68" s="66"/>
      <c r="H68" s="66" t="s">
        <v>2</v>
      </c>
      <c r="I68" s="66"/>
      <c r="J68" s="66"/>
    </row>
    <row r="69" spans="1:10" x14ac:dyDescent="0.45">
      <c r="B69" s="1" t="s">
        <v>3</v>
      </c>
      <c r="C69" s="1"/>
      <c r="D69" t="s">
        <v>36</v>
      </c>
      <c r="E69" t="s">
        <v>37</v>
      </c>
      <c r="F69" t="s">
        <v>38</v>
      </c>
      <c r="H69" t="s">
        <v>36</v>
      </c>
      <c r="I69" t="s">
        <v>37</v>
      </c>
      <c r="J69" t="s">
        <v>38</v>
      </c>
    </row>
    <row r="70" spans="1:10" x14ac:dyDescent="0.45">
      <c r="A70">
        <v>0</v>
      </c>
      <c r="B70" s="1">
        <v>0</v>
      </c>
      <c r="C70" s="1"/>
      <c r="D70" s="26">
        <v>10940</v>
      </c>
      <c r="E70" s="26">
        <v>10960</v>
      </c>
      <c r="F70" s="26">
        <v>10960</v>
      </c>
      <c r="H70">
        <f t="shared" ref="H70:H80" si="14">(D70-D$70)/(0.000998*$B$27)</f>
        <v>0</v>
      </c>
      <c r="I70">
        <f t="shared" ref="I70:I80" si="15">(E70-E$70)/(0.000998*$B$27)</f>
        <v>0</v>
      </c>
      <c r="J70">
        <f t="shared" ref="J70:J80" si="16">(F70-F$70)/(0.000998*$B$27)</f>
        <v>0</v>
      </c>
    </row>
    <row r="71" spans="1:10" x14ac:dyDescent="0.45">
      <c r="A71">
        <v>2</v>
      </c>
      <c r="B71" s="1">
        <v>16</v>
      </c>
      <c r="C71" s="1"/>
      <c r="D71" s="26">
        <v>10960</v>
      </c>
      <c r="E71" s="26">
        <v>10980</v>
      </c>
      <c r="F71" s="26">
        <v>10980</v>
      </c>
      <c r="H71">
        <f t="shared" si="14"/>
        <v>14.314342971657601</v>
      </c>
      <c r="I71">
        <f t="shared" si="15"/>
        <v>14.314342971657601</v>
      </c>
      <c r="J71">
        <f t="shared" si="16"/>
        <v>14.314342971657601</v>
      </c>
    </row>
    <row r="72" spans="1:10" x14ac:dyDescent="0.45">
      <c r="A72">
        <v>3</v>
      </c>
      <c r="B72" s="1">
        <v>36</v>
      </c>
      <c r="C72" s="1"/>
      <c r="D72" s="26">
        <v>10980</v>
      </c>
      <c r="E72" s="26">
        <v>10980</v>
      </c>
      <c r="F72" s="26">
        <v>10980</v>
      </c>
      <c r="H72">
        <f t="shared" si="14"/>
        <v>28.628685943315201</v>
      </c>
      <c r="I72">
        <f t="shared" si="15"/>
        <v>14.314342971657601</v>
      </c>
      <c r="J72">
        <f t="shared" si="16"/>
        <v>14.314342971657601</v>
      </c>
    </row>
    <row r="73" spans="1:10" x14ac:dyDescent="0.45">
      <c r="A73">
        <v>4</v>
      </c>
      <c r="B73" s="1">
        <v>49</v>
      </c>
      <c r="C73" s="1"/>
      <c r="D73" s="26">
        <v>10980</v>
      </c>
      <c r="E73" s="26">
        <v>10980</v>
      </c>
      <c r="F73" s="26">
        <v>11000</v>
      </c>
      <c r="H73">
        <f t="shared" si="14"/>
        <v>28.628685943315201</v>
      </c>
      <c r="I73">
        <f t="shared" si="15"/>
        <v>14.314342971657601</v>
      </c>
      <c r="J73">
        <f t="shared" si="16"/>
        <v>28.628685943315201</v>
      </c>
    </row>
    <row r="74" spans="1:10" x14ac:dyDescent="0.45">
      <c r="A74">
        <v>5</v>
      </c>
      <c r="B74" s="1">
        <v>64</v>
      </c>
      <c r="C74" s="1"/>
      <c r="D74" s="26">
        <v>10960</v>
      </c>
      <c r="E74" s="26">
        <v>11000</v>
      </c>
      <c r="F74" s="26">
        <v>11000</v>
      </c>
      <c r="H74">
        <f t="shared" si="14"/>
        <v>14.314342971657601</v>
      </c>
      <c r="I74">
        <f t="shared" si="15"/>
        <v>28.628685943315201</v>
      </c>
      <c r="J74">
        <f t="shared" si="16"/>
        <v>28.628685943315201</v>
      </c>
    </row>
    <row r="75" spans="1:10" x14ac:dyDescent="0.45">
      <c r="A75">
        <v>7</v>
      </c>
      <c r="B75" s="1">
        <v>100</v>
      </c>
      <c r="C75" s="1"/>
      <c r="D75" s="26">
        <v>10980</v>
      </c>
      <c r="E75" s="26">
        <v>10980</v>
      </c>
      <c r="F75" s="26">
        <v>11000</v>
      </c>
      <c r="H75">
        <f t="shared" si="14"/>
        <v>28.628685943315201</v>
      </c>
      <c r="I75">
        <f t="shared" si="15"/>
        <v>14.314342971657601</v>
      </c>
      <c r="J75">
        <f t="shared" si="16"/>
        <v>28.628685943315201</v>
      </c>
    </row>
    <row r="76" spans="1:10" x14ac:dyDescent="0.45">
      <c r="A76">
        <v>8</v>
      </c>
      <c r="B76" s="1">
        <v>121</v>
      </c>
      <c r="C76" s="1"/>
      <c r="D76" s="26">
        <v>10980</v>
      </c>
      <c r="E76" s="26">
        <v>10980</v>
      </c>
      <c r="F76" s="26">
        <v>11000</v>
      </c>
      <c r="H76">
        <f t="shared" si="14"/>
        <v>28.628685943315201</v>
      </c>
      <c r="I76">
        <f t="shared" si="15"/>
        <v>14.314342971657601</v>
      </c>
      <c r="J76">
        <f t="shared" si="16"/>
        <v>28.628685943315201</v>
      </c>
    </row>
    <row r="77" spans="1:10" x14ac:dyDescent="0.45">
      <c r="A77">
        <v>11</v>
      </c>
      <c r="B77" s="1">
        <v>196</v>
      </c>
      <c r="C77" s="1"/>
      <c r="D77" s="26">
        <v>10980</v>
      </c>
      <c r="E77" s="26">
        <v>10980</v>
      </c>
      <c r="F77" s="26">
        <v>11000</v>
      </c>
      <c r="H77">
        <f t="shared" si="14"/>
        <v>28.628685943315201</v>
      </c>
      <c r="I77">
        <f t="shared" si="15"/>
        <v>14.314342971657601</v>
      </c>
      <c r="J77">
        <f t="shared" si="16"/>
        <v>28.628685943315201</v>
      </c>
    </row>
    <row r="78" spans="1:10" x14ac:dyDescent="0.45">
      <c r="A78">
        <v>13</v>
      </c>
      <c r="B78" s="1">
        <v>256</v>
      </c>
      <c r="C78" s="1"/>
      <c r="D78" s="26">
        <v>10980</v>
      </c>
      <c r="E78" s="26">
        <v>10980</v>
      </c>
      <c r="F78" s="26">
        <v>11000</v>
      </c>
      <c r="H78">
        <f t="shared" si="14"/>
        <v>28.628685943315201</v>
      </c>
      <c r="I78">
        <f t="shared" si="15"/>
        <v>14.314342971657601</v>
      </c>
      <c r="J78">
        <f t="shared" si="16"/>
        <v>28.628685943315201</v>
      </c>
    </row>
    <row r="79" spans="1:10" x14ac:dyDescent="0.45">
      <c r="A79">
        <v>15</v>
      </c>
      <c r="B79" s="1">
        <v>324</v>
      </c>
      <c r="C79" s="1"/>
      <c r="D79" s="26">
        <v>10980</v>
      </c>
      <c r="E79" s="26">
        <v>11000</v>
      </c>
      <c r="F79" s="26">
        <v>11000</v>
      </c>
      <c r="H79">
        <f t="shared" si="14"/>
        <v>28.628685943315201</v>
      </c>
      <c r="I79">
        <f t="shared" si="15"/>
        <v>28.628685943315201</v>
      </c>
      <c r="J79">
        <f t="shared" si="16"/>
        <v>28.628685943315201</v>
      </c>
    </row>
    <row r="80" spans="1:10" x14ac:dyDescent="0.45">
      <c r="A80">
        <v>16</v>
      </c>
      <c r="B80" s="1">
        <v>1444</v>
      </c>
      <c r="C80" s="1"/>
      <c r="D80" s="26">
        <v>11020</v>
      </c>
      <c r="E80" s="26">
        <v>11020</v>
      </c>
      <c r="F80" s="26">
        <v>11020</v>
      </c>
      <c r="H80">
        <f t="shared" si="14"/>
        <v>57.257371886630402</v>
      </c>
      <c r="I80">
        <f t="shared" si="15"/>
        <v>42.9430289149728</v>
      </c>
      <c r="J80">
        <f t="shared" si="16"/>
        <v>42.9430289149728</v>
      </c>
    </row>
    <row r="81" spans="1:12" x14ac:dyDescent="0.45">
      <c r="A81">
        <v>17</v>
      </c>
      <c r="B81" s="1"/>
      <c r="C81" s="1"/>
      <c r="D81" s="26"/>
      <c r="E81" s="26"/>
      <c r="F81" s="26"/>
    </row>
    <row r="82" spans="1:12" x14ac:dyDescent="0.45">
      <c r="B82" s="1"/>
      <c r="C82" s="1"/>
      <c r="G82" s="3" t="s">
        <v>4</v>
      </c>
      <c r="H82" s="45">
        <f>SLOPE(H70:H80,$C$32:$C$42)</f>
        <v>9.5472615475920453</v>
      </c>
      <c r="I82" s="45">
        <f>SLOPE(I70:I80,$C$32:$C$42)</f>
        <v>7.1604461606940326</v>
      </c>
      <c r="J82" s="45">
        <f>SLOPE(J70:J80,$C$32:$C$42)</f>
        <v>6.943462943703306</v>
      </c>
    </row>
    <row r="83" spans="1:12" x14ac:dyDescent="0.45">
      <c r="B83" s="1"/>
      <c r="C83" s="1"/>
      <c r="G83" s="3"/>
      <c r="H83" s="22" t="s">
        <v>13</v>
      </c>
      <c r="I83" s="23">
        <f>AVERAGE(H82:J82)</f>
        <v>7.8837235506631282</v>
      </c>
    </row>
    <row r="84" spans="1:12" x14ac:dyDescent="0.45">
      <c r="B84" s="1"/>
      <c r="C84" s="1"/>
      <c r="G84" s="3"/>
      <c r="H84" s="22" t="s">
        <v>14</v>
      </c>
      <c r="I84" s="10">
        <f>_xlfn.STDEV.S(H82:J82)</f>
        <v>1.4447454549274705</v>
      </c>
    </row>
    <row r="85" spans="1:12" ht="17.25" customHeight="1" x14ac:dyDescent="0.45">
      <c r="B85" s="1"/>
      <c r="C85" s="1"/>
      <c r="G85" s="3"/>
    </row>
    <row r="86" spans="1:12" x14ac:dyDescent="0.45">
      <c r="B86" s="19" t="s">
        <v>17</v>
      </c>
      <c r="C86" s="19"/>
      <c r="G86" s="3"/>
    </row>
    <row r="87" spans="1:12" x14ac:dyDescent="0.45">
      <c r="A87" s="6"/>
      <c r="D87" s="66" t="s">
        <v>1</v>
      </c>
      <c r="E87" s="66"/>
      <c r="F87" s="66"/>
      <c r="H87" s="66" t="s">
        <v>2</v>
      </c>
      <c r="I87" s="66"/>
      <c r="J87" s="66"/>
    </row>
    <row r="88" spans="1:12" x14ac:dyDescent="0.45">
      <c r="B88" s="1" t="s">
        <v>3</v>
      </c>
      <c r="C88" s="1"/>
      <c r="D88" t="s">
        <v>39</v>
      </c>
      <c r="E88" t="s">
        <v>40</v>
      </c>
      <c r="F88" t="s">
        <v>41</v>
      </c>
      <c r="H88" t="s">
        <v>39</v>
      </c>
      <c r="I88" t="s">
        <v>40</v>
      </c>
      <c r="J88" t="s">
        <v>41</v>
      </c>
    </row>
    <row r="89" spans="1:12" x14ac:dyDescent="0.45">
      <c r="A89">
        <v>0</v>
      </c>
      <c r="B89" s="1">
        <v>0</v>
      </c>
      <c r="C89" s="1"/>
      <c r="D89" s="27">
        <v>11000</v>
      </c>
      <c r="E89" s="27">
        <v>10940</v>
      </c>
      <c r="F89" s="27">
        <v>11160</v>
      </c>
      <c r="H89">
        <f t="shared" ref="H89:H99" si="17">(D89-D$89)/(0.000998*$B$27)</f>
        <v>0</v>
      </c>
      <c r="I89">
        <f t="shared" ref="I89:I99" si="18">(E89-E$89)/(0.000998*$B$27)</f>
        <v>0</v>
      </c>
      <c r="J89">
        <f t="shared" ref="J89:J99" si="19">(F89-F$89)/(0.000998*$B$27)</f>
        <v>0</v>
      </c>
      <c r="K89">
        <f>AVERAGE(H89:J89,H70:J70)</f>
        <v>0</v>
      </c>
      <c r="L89">
        <f>_xlfn.STDEV.P(H89:J89,H70:J70)</f>
        <v>0</v>
      </c>
    </row>
    <row r="90" spans="1:12" x14ac:dyDescent="0.45">
      <c r="A90">
        <v>2</v>
      </c>
      <c r="B90" s="1">
        <v>16</v>
      </c>
      <c r="C90" s="1"/>
      <c r="D90" s="27">
        <v>11000</v>
      </c>
      <c r="E90" s="27">
        <v>10960</v>
      </c>
      <c r="F90" s="27">
        <v>11160</v>
      </c>
      <c r="H90">
        <f t="shared" si="17"/>
        <v>0</v>
      </c>
      <c r="I90">
        <f t="shared" si="18"/>
        <v>14.314342971657601</v>
      </c>
      <c r="J90">
        <f t="shared" si="19"/>
        <v>0</v>
      </c>
      <c r="K90">
        <f>AVERAGE(H90:J90,H71:J71)</f>
        <v>9.5428953144384003</v>
      </c>
      <c r="L90">
        <f>_xlfn.STDEV.P(H90:J90,H71:J71)</f>
        <v>6.747845988992724</v>
      </c>
    </row>
    <row r="91" spans="1:12" x14ac:dyDescent="0.45">
      <c r="A91">
        <v>3</v>
      </c>
      <c r="B91" s="1">
        <v>36</v>
      </c>
      <c r="C91" s="1"/>
      <c r="D91" s="27">
        <v>11020</v>
      </c>
      <c r="E91" s="27">
        <v>10980</v>
      </c>
      <c r="F91" s="27">
        <v>11160</v>
      </c>
      <c r="H91">
        <f t="shared" si="17"/>
        <v>14.314342971657601</v>
      </c>
      <c r="I91">
        <f t="shared" si="18"/>
        <v>28.628685943315201</v>
      </c>
      <c r="J91">
        <f t="shared" si="19"/>
        <v>0</v>
      </c>
      <c r="K91">
        <f>AVERAGE(H91:J91,H72:J72)</f>
        <v>16.700066800267198</v>
      </c>
      <c r="L91">
        <f>_xlfn.STDEV.P(H91:J91,H72:J72)</f>
        <v>9.8365913389103472</v>
      </c>
    </row>
    <row r="92" spans="1:12" x14ac:dyDescent="0.45">
      <c r="A92">
        <v>4</v>
      </c>
      <c r="B92" s="1">
        <v>49</v>
      </c>
      <c r="C92" s="1"/>
      <c r="D92" s="27">
        <v>11020</v>
      </c>
      <c r="E92" s="27">
        <v>10980</v>
      </c>
      <c r="F92" s="27">
        <v>11160</v>
      </c>
      <c r="H92">
        <f t="shared" si="17"/>
        <v>14.314342971657601</v>
      </c>
      <c r="I92">
        <f t="shared" si="18"/>
        <v>28.628685943315201</v>
      </c>
      <c r="J92">
        <f t="shared" si="19"/>
        <v>0</v>
      </c>
      <c r="K92">
        <f>AVERAGE(H92:J92,H73:J73)</f>
        <v>19.085790628876801</v>
      </c>
      <c r="L92">
        <f>_xlfn.STDEV.P(H92:J92,H73:J73)</f>
        <v>10.669281312624245</v>
      </c>
    </row>
    <row r="93" spans="1:12" x14ac:dyDescent="0.45">
      <c r="A93">
        <v>5</v>
      </c>
      <c r="B93" s="1">
        <v>64</v>
      </c>
      <c r="C93" s="1"/>
      <c r="D93" s="27">
        <v>11020</v>
      </c>
      <c r="E93" s="27">
        <v>10980</v>
      </c>
      <c r="F93" s="27">
        <v>11180</v>
      </c>
      <c r="H93">
        <f t="shared" si="17"/>
        <v>14.314342971657601</v>
      </c>
      <c r="I93">
        <f t="shared" si="18"/>
        <v>28.628685943315201</v>
      </c>
      <c r="J93">
        <f t="shared" si="19"/>
        <v>14.314342971657601</v>
      </c>
      <c r="K93">
        <f>AVERAGE(H93:J93,H74:J74)</f>
        <v>21.471514457486403</v>
      </c>
      <c r="L93">
        <f>_xlfn.STDEV.P(H93:J93,H74:J74)</f>
        <v>7.1571714858287967</v>
      </c>
    </row>
    <row r="94" spans="1:12" x14ac:dyDescent="0.45">
      <c r="A94">
        <v>7</v>
      </c>
      <c r="B94" s="1">
        <v>100</v>
      </c>
      <c r="C94" s="1"/>
      <c r="D94" s="27">
        <v>11020</v>
      </c>
      <c r="E94" s="27">
        <v>10980</v>
      </c>
      <c r="F94" s="27">
        <v>11180</v>
      </c>
      <c r="H94">
        <f t="shared" si="17"/>
        <v>14.314342971657601</v>
      </c>
      <c r="I94">
        <f t="shared" si="18"/>
        <v>28.628685943315201</v>
      </c>
      <c r="J94">
        <f t="shared" si="19"/>
        <v>14.314342971657601</v>
      </c>
    </row>
    <row r="95" spans="1:12" x14ac:dyDescent="0.45">
      <c r="A95">
        <v>8</v>
      </c>
      <c r="B95" s="1">
        <v>121</v>
      </c>
      <c r="C95" s="1"/>
      <c r="D95" s="27">
        <v>11020</v>
      </c>
      <c r="E95" s="27">
        <v>10980</v>
      </c>
      <c r="F95" s="27">
        <v>11180</v>
      </c>
      <c r="H95">
        <f t="shared" si="17"/>
        <v>14.314342971657601</v>
      </c>
      <c r="I95">
        <f t="shared" si="18"/>
        <v>28.628685943315201</v>
      </c>
      <c r="J95">
        <f t="shared" si="19"/>
        <v>14.314342971657601</v>
      </c>
    </row>
    <row r="96" spans="1:12" x14ac:dyDescent="0.45">
      <c r="A96">
        <v>11</v>
      </c>
      <c r="B96" s="1">
        <v>196</v>
      </c>
      <c r="C96" s="1"/>
      <c r="D96" s="27">
        <v>11020</v>
      </c>
      <c r="E96" s="27">
        <v>10980</v>
      </c>
      <c r="F96" s="27">
        <v>11180</v>
      </c>
      <c r="H96">
        <f t="shared" si="17"/>
        <v>14.314342971657601</v>
      </c>
      <c r="I96">
        <f t="shared" si="18"/>
        <v>28.628685943315201</v>
      </c>
      <c r="J96">
        <f t="shared" si="19"/>
        <v>14.314342971657601</v>
      </c>
    </row>
    <row r="97" spans="1:12" x14ac:dyDescent="0.45">
      <c r="A97">
        <v>13</v>
      </c>
      <c r="B97" s="1">
        <v>256</v>
      </c>
      <c r="C97" s="1"/>
      <c r="D97" s="27">
        <v>11040</v>
      </c>
      <c r="E97" s="27">
        <v>10980</v>
      </c>
      <c r="F97" s="27">
        <v>11200</v>
      </c>
      <c r="H97">
        <f t="shared" si="17"/>
        <v>28.628685943315201</v>
      </c>
      <c r="I97">
        <f t="shared" si="18"/>
        <v>28.628685943315201</v>
      </c>
      <c r="J97">
        <f t="shared" si="19"/>
        <v>28.628685943315201</v>
      </c>
      <c r="K97">
        <f>AVERAGE(H97:J97,H78:J78)</f>
        <v>26.242962114705602</v>
      </c>
      <c r="L97">
        <f>_xlfn.STDEV.P(H97:J97,H78:J78)</f>
        <v>5.3346406563121294</v>
      </c>
    </row>
    <row r="98" spans="1:12" x14ac:dyDescent="0.45">
      <c r="A98">
        <v>15</v>
      </c>
      <c r="B98" s="1">
        <v>324</v>
      </c>
      <c r="C98" s="1"/>
      <c r="D98" s="27">
        <v>11040</v>
      </c>
      <c r="E98" s="27">
        <v>10980</v>
      </c>
      <c r="F98" s="27">
        <v>11180</v>
      </c>
      <c r="H98">
        <f t="shared" si="17"/>
        <v>28.628685943315201</v>
      </c>
      <c r="I98">
        <f t="shared" si="18"/>
        <v>28.628685943315201</v>
      </c>
      <c r="J98">
        <f t="shared" si="19"/>
        <v>14.314342971657601</v>
      </c>
      <c r="K98">
        <f>AVERAGE(H98:J98,H79:J79)</f>
        <v>26.242962114705602</v>
      </c>
      <c r="L98">
        <f>_xlfn.STDEV.P(H98:J98,H79:J79)</f>
        <v>5.3346406563121294</v>
      </c>
    </row>
    <row r="99" spans="1:12" x14ac:dyDescent="0.45">
      <c r="A99">
        <v>16</v>
      </c>
      <c r="B99" s="1">
        <v>1444</v>
      </c>
      <c r="C99" s="1"/>
      <c r="D99" s="27">
        <v>11060</v>
      </c>
      <c r="E99" s="27">
        <v>11040</v>
      </c>
      <c r="F99" s="27">
        <v>11220</v>
      </c>
      <c r="H99">
        <f t="shared" si="17"/>
        <v>42.9430289149728</v>
      </c>
      <c r="I99">
        <f t="shared" si="18"/>
        <v>71.571714858288004</v>
      </c>
      <c r="J99">
        <f t="shared" si="19"/>
        <v>42.9430289149728</v>
      </c>
      <c r="K99">
        <f>AVERAGE(H99:J99,H80:J80)</f>
        <v>50.100200400801604</v>
      </c>
      <c r="L99">
        <f>_xlfn.STDEV.P(H99:J99,H80:J80)</f>
        <v>10.932760031863351</v>
      </c>
    </row>
    <row r="100" spans="1:12" x14ac:dyDescent="0.45">
      <c r="A100">
        <v>17</v>
      </c>
      <c r="B100" s="1"/>
      <c r="C100" s="1"/>
      <c r="D100" s="27"/>
      <c r="E100" s="27"/>
      <c r="F100" s="27"/>
    </row>
    <row r="101" spans="1:12" x14ac:dyDescent="0.45">
      <c r="B101" s="1"/>
      <c r="C101" s="1"/>
      <c r="G101" s="3" t="s">
        <v>4</v>
      </c>
      <c r="H101" s="45">
        <f>SLOPE(H89:H99,$C$32:$C$42)</f>
        <v>8.8963118966198582</v>
      </c>
      <c r="I101" s="45">
        <f>SLOPE(I89:I99,$C$32:$C$42)</f>
        <v>11.934076934490056</v>
      </c>
      <c r="J101" s="45">
        <f>SLOPE(J89:J99,$C$32:$C$42)</f>
        <v>9.4387699390966802</v>
      </c>
    </row>
    <row r="102" spans="1:12" x14ac:dyDescent="0.45">
      <c r="B102" s="1"/>
      <c r="C102" s="1"/>
      <c r="H102" s="21" t="s">
        <v>13</v>
      </c>
      <c r="I102" s="65">
        <f>AVERAGE(H101:J101,H82:J82)</f>
        <v>8.9867215703659955</v>
      </c>
    </row>
    <row r="103" spans="1:12" x14ac:dyDescent="0.45">
      <c r="B103" s="1"/>
      <c r="C103" s="1"/>
      <c r="H103" s="21" t="s">
        <v>14</v>
      </c>
      <c r="I103" s="25">
        <f>_xlfn.STDEV.S(H101:J101,H82:J82)</f>
        <v>1.8288694886559027</v>
      </c>
    </row>
    <row r="104" spans="1:12" x14ac:dyDescent="0.45">
      <c r="B104" s="1"/>
      <c r="C104" s="1"/>
    </row>
    <row r="105" spans="1:12" x14ac:dyDescent="0.45">
      <c r="B105" s="1"/>
      <c r="C105" s="1"/>
    </row>
    <row r="106" spans="1:12" x14ac:dyDescent="0.45">
      <c r="B106" s="1"/>
      <c r="C106" s="1"/>
    </row>
    <row r="107" spans="1:12" x14ac:dyDescent="0.45">
      <c r="B107" s="1"/>
      <c r="C107" s="1"/>
    </row>
    <row r="108" spans="1:12" x14ac:dyDescent="0.45">
      <c r="B108" s="1"/>
      <c r="C108" s="1"/>
    </row>
    <row r="109" spans="1:12" x14ac:dyDescent="0.45">
      <c r="B109" s="1"/>
      <c r="C109" s="1"/>
    </row>
    <row r="110" spans="1:12" x14ac:dyDescent="0.45">
      <c r="B110" s="1"/>
      <c r="C110" s="1"/>
    </row>
    <row r="111" spans="1:12" x14ac:dyDescent="0.45">
      <c r="B111" s="1"/>
      <c r="C111" s="1"/>
    </row>
    <row r="112" spans="1:12" x14ac:dyDescent="0.45">
      <c r="B112" s="1"/>
      <c r="C112" s="1"/>
    </row>
    <row r="113" spans="2:9" x14ac:dyDescent="0.45">
      <c r="B113" s="1"/>
      <c r="C113" s="1"/>
    </row>
    <row r="114" spans="2:9" x14ac:dyDescent="0.45">
      <c r="B114" s="1"/>
      <c r="C114" s="1"/>
    </row>
    <row r="115" spans="2:9" x14ac:dyDescent="0.45">
      <c r="B115" s="1"/>
      <c r="C115" s="1"/>
    </row>
    <row r="116" spans="2:9" x14ac:dyDescent="0.45">
      <c r="B116" s="1"/>
      <c r="C116" s="1"/>
    </row>
    <row r="117" spans="2:9" x14ac:dyDescent="0.45">
      <c r="B117" s="1"/>
      <c r="C117" s="1"/>
    </row>
    <row r="118" spans="2:9" x14ac:dyDescent="0.45">
      <c r="B118" s="1"/>
      <c r="C118" s="1"/>
    </row>
    <row r="119" spans="2:9" x14ac:dyDescent="0.45">
      <c r="B119" s="3"/>
      <c r="C119" s="3"/>
      <c r="G119" s="3"/>
    </row>
    <row r="120" spans="2:9" s="4" customFormat="1" x14ac:dyDescent="0.45">
      <c r="B120" s="5"/>
      <c r="C120" s="5"/>
    </row>
    <row r="121" spans="2:9" x14ac:dyDescent="0.45">
      <c r="B121" s="1"/>
      <c r="C121" s="1"/>
      <c r="D121" s="1"/>
      <c r="G121" s="1"/>
    </row>
    <row r="122" spans="2:9" x14ac:dyDescent="0.45">
      <c r="B122" s="1"/>
      <c r="C122" s="1"/>
      <c r="I122" s="2"/>
    </row>
    <row r="123" spans="2:9" x14ac:dyDescent="0.45">
      <c r="B123" s="1"/>
      <c r="C123" s="1"/>
    </row>
    <row r="124" spans="2:9" x14ac:dyDescent="0.45">
      <c r="B124" s="1"/>
      <c r="C124" s="1"/>
    </row>
    <row r="125" spans="2:9" x14ac:dyDescent="0.45">
      <c r="B125" s="1"/>
      <c r="C125" s="1"/>
    </row>
    <row r="126" spans="2:9" x14ac:dyDescent="0.45">
      <c r="B126" s="1"/>
      <c r="C126" s="1"/>
    </row>
    <row r="127" spans="2:9" x14ac:dyDescent="0.45">
      <c r="B127" s="1"/>
      <c r="C127" s="1"/>
    </row>
    <row r="128" spans="2:9" x14ac:dyDescent="0.45">
      <c r="B128" s="1"/>
      <c r="C128" s="1"/>
    </row>
    <row r="129" spans="2:9" x14ac:dyDescent="0.45">
      <c r="B129" s="1"/>
      <c r="C129" s="1"/>
    </row>
    <row r="130" spans="2:9" x14ac:dyDescent="0.45">
      <c r="B130" s="1"/>
      <c r="C130" s="1"/>
    </row>
    <row r="131" spans="2:9" x14ac:dyDescent="0.45">
      <c r="B131" s="1"/>
      <c r="C131" s="1"/>
    </row>
    <row r="132" spans="2:9" x14ac:dyDescent="0.45">
      <c r="B132" s="1"/>
      <c r="C132" s="1"/>
    </row>
    <row r="133" spans="2:9" x14ac:dyDescent="0.45">
      <c r="B133" s="1"/>
      <c r="C133" s="1"/>
    </row>
    <row r="134" spans="2:9" x14ac:dyDescent="0.45">
      <c r="B134" s="1"/>
      <c r="C134" s="1"/>
    </row>
    <row r="135" spans="2:9" x14ac:dyDescent="0.45">
      <c r="B135" s="1"/>
      <c r="C135" s="1"/>
    </row>
    <row r="136" spans="2:9" x14ac:dyDescent="0.45">
      <c r="B136" s="1"/>
      <c r="C136" s="1"/>
    </row>
    <row r="137" spans="2:9" x14ac:dyDescent="0.45">
      <c r="B137" s="1"/>
      <c r="C137" s="1"/>
    </row>
    <row r="138" spans="2:9" x14ac:dyDescent="0.45">
      <c r="B138" s="1"/>
      <c r="C138" s="1"/>
    </row>
    <row r="139" spans="2:9" x14ac:dyDescent="0.45">
      <c r="B139" s="1"/>
      <c r="C139" s="1"/>
    </row>
    <row r="140" spans="2:9" x14ac:dyDescent="0.45">
      <c r="B140" s="3"/>
      <c r="C140" s="3"/>
      <c r="G140" s="3"/>
    </row>
    <row r="141" spans="2:9" x14ac:dyDescent="0.45">
      <c r="B141" s="1"/>
      <c r="C141" s="1"/>
      <c r="D141" s="1"/>
      <c r="G141" s="1"/>
    </row>
    <row r="142" spans="2:9" x14ac:dyDescent="0.45">
      <c r="B142" s="1"/>
      <c r="C142" s="1"/>
      <c r="I142" s="2"/>
    </row>
    <row r="143" spans="2:9" x14ac:dyDescent="0.45">
      <c r="B143" s="1"/>
      <c r="C143" s="1"/>
    </row>
    <row r="144" spans="2:9" x14ac:dyDescent="0.45">
      <c r="B144" s="1"/>
      <c r="C144" s="1"/>
    </row>
    <row r="145" spans="2:7" x14ac:dyDescent="0.45">
      <c r="B145" s="1"/>
      <c r="C145" s="1"/>
    </row>
    <row r="146" spans="2:7" x14ac:dyDescent="0.45">
      <c r="B146" s="1"/>
      <c r="C146" s="1"/>
    </row>
    <row r="147" spans="2:7" x14ac:dyDescent="0.45">
      <c r="B147" s="1"/>
      <c r="C147" s="1"/>
    </row>
    <row r="148" spans="2:7" x14ac:dyDescent="0.45">
      <c r="B148" s="1"/>
      <c r="C148" s="1"/>
    </row>
    <row r="149" spans="2:7" x14ac:dyDescent="0.45">
      <c r="B149" s="1"/>
      <c r="C149" s="1"/>
    </row>
    <row r="150" spans="2:7" x14ac:dyDescent="0.45">
      <c r="B150" s="1"/>
      <c r="C150" s="1"/>
    </row>
    <row r="151" spans="2:7" x14ac:dyDescent="0.45">
      <c r="B151" s="1"/>
      <c r="C151" s="1"/>
    </row>
    <row r="152" spans="2:7" x14ac:dyDescent="0.45">
      <c r="B152" s="1"/>
      <c r="C152" s="1"/>
    </row>
    <row r="153" spans="2:7" x14ac:dyDescent="0.45">
      <c r="B153" s="1"/>
      <c r="C153" s="1"/>
    </row>
    <row r="154" spans="2:7" x14ac:dyDescent="0.45">
      <c r="B154" s="1"/>
      <c r="C154" s="1"/>
    </row>
    <row r="155" spans="2:7" x14ac:dyDescent="0.45">
      <c r="B155" s="1"/>
      <c r="C155" s="1"/>
    </row>
    <row r="156" spans="2:7" x14ac:dyDescent="0.45">
      <c r="B156" s="1"/>
      <c r="C156" s="1"/>
    </row>
    <row r="157" spans="2:7" x14ac:dyDescent="0.45">
      <c r="B157" s="1"/>
      <c r="C157" s="1"/>
    </row>
    <row r="158" spans="2:7" x14ac:dyDescent="0.45">
      <c r="B158" s="1"/>
      <c r="C158" s="1"/>
    </row>
    <row r="159" spans="2:7" x14ac:dyDescent="0.45">
      <c r="B159" s="1"/>
      <c r="C159" s="1"/>
    </row>
    <row r="160" spans="2:7" x14ac:dyDescent="0.45">
      <c r="G160" s="3"/>
    </row>
    <row r="161" spans="2:3" x14ac:dyDescent="0.45">
      <c r="B161" s="1"/>
      <c r="C161" s="1"/>
    </row>
    <row r="162" spans="2:3" x14ac:dyDescent="0.45">
      <c r="B162" s="1"/>
      <c r="C162" s="1"/>
    </row>
    <row r="163" spans="2:3" x14ac:dyDescent="0.45">
      <c r="B163" s="1"/>
      <c r="C163" s="1"/>
    </row>
    <row r="164" spans="2:3" x14ac:dyDescent="0.45">
      <c r="B164" s="1"/>
      <c r="C164" s="1"/>
    </row>
    <row r="165" spans="2:3" x14ac:dyDescent="0.45">
      <c r="B165" s="1"/>
      <c r="C165" s="1"/>
    </row>
    <row r="166" spans="2:3" x14ac:dyDescent="0.45">
      <c r="B166" s="1"/>
      <c r="C166" s="1"/>
    </row>
    <row r="167" spans="2:3" x14ac:dyDescent="0.45">
      <c r="B167" s="1"/>
      <c r="C167" s="1"/>
    </row>
    <row r="168" spans="2:3" x14ac:dyDescent="0.45">
      <c r="B168" s="1"/>
      <c r="C168" s="1"/>
    </row>
    <row r="169" spans="2:3" x14ac:dyDescent="0.45">
      <c r="B169" s="1"/>
      <c r="C169" s="1"/>
    </row>
    <row r="170" spans="2:3" x14ac:dyDescent="0.45">
      <c r="B170" s="1"/>
      <c r="C170" s="1"/>
    </row>
    <row r="171" spans="2:3" x14ac:dyDescent="0.45">
      <c r="B171" s="1"/>
      <c r="C171" s="1"/>
    </row>
    <row r="172" spans="2:3" x14ac:dyDescent="0.45">
      <c r="B172" s="1"/>
      <c r="C172" s="1"/>
    </row>
    <row r="173" spans="2:3" x14ac:dyDescent="0.45">
      <c r="B173" s="1"/>
      <c r="C173" s="1"/>
    </row>
    <row r="174" spans="2:3" x14ac:dyDescent="0.45">
      <c r="B174" s="1"/>
      <c r="C174" s="1"/>
    </row>
    <row r="175" spans="2:3" x14ac:dyDescent="0.45">
      <c r="B175" s="1"/>
      <c r="C175" s="1"/>
    </row>
    <row r="176" spans="2:3" x14ac:dyDescent="0.45">
      <c r="B176" s="1"/>
      <c r="C176" s="1"/>
    </row>
    <row r="177" spans="2:3" x14ac:dyDescent="0.45">
      <c r="B177" s="1"/>
      <c r="C177" s="1"/>
    </row>
    <row r="178" spans="2:3" x14ac:dyDescent="0.45">
      <c r="B178" s="1"/>
      <c r="C178" s="1"/>
    </row>
    <row r="179" spans="2:3" x14ac:dyDescent="0.45">
      <c r="B179" s="1"/>
      <c r="C179" s="1"/>
    </row>
    <row r="180" spans="2:3" x14ac:dyDescent="0.45">
      <c r="B180" s="1"/>
      <c r="C180" s="1"/>
    </row>
    <row r="181" spans="2:3" x14ac:dyDescent="0.45">
      <c r="B181" s="1"/>
      <c r="C181" s="1"/>
    </row>
    <row r="182" spans="2:3" x14ac:dyDescent="0.45">
      <c r="B182" s="1"/>
      <c r="C182" s="1"/>
    </row>
    <row r="183" spans="2:3" x14ac:dyDescent="0.45">
      <c r="B183" s="1"/>
      <c r="C183" s="1"/>
    </row>
    <row r="184" spans="2:3" x14ac:dyDescent="0.45">
      <c r="B184" s="1"/>
      <c r="C184" s="1"/>
    </row>
    <row r="185" spans="2:3" x14ac:dyDescent="0.45">
      <c r="B185" s="1"/>
      <c r="C185" s="1"/>
    </row>
    <row r="186" spans="2:3" x14ac:dyDescent="0.45">
      <c r="B186" s="1"/>
      <c r="C186" s="1"/>
    </row>
    <row r="187" spans="2:3" x14ac:dyDescent="0.45">
      <c r="B187" s="1"/>
      <c r="C187" s="1"/>
    </row>
    <row r="188" spans="2:3" x14ac:dyDescent="0.45">
      <c r="B188" s="1"/>
      <c r="C188" s="1"/>
    </row>
    <row r="189" spans="2:3" x14ac:dyDescent="0.45">
      <c r="B189" s="1"/>
      <c r="C189" s="1"/>
    </row>
    <row r="190" spans="2:3" x14ac:dyDescent="0.45">
      <c r="B190" s="1"/>
      <c r="C190" s="1"/>
    </row>
    <row r="191" spans="2:3" x14ac:dyDescent="0.45">
      <c r="B191" s="1"/>
      <c r="C191" s="1"/>
    </row>
    <row r="192" spans="2:3" x14ac:dyDescent="0.45">
      <c r="B192" s="1"/>
      <c r="C192" s="1"/>
    </row>
    <row r="193" spans="2:3" x14ac:dyDescent="0.45">
      <c r="B193" s="1"/>
      <c r="C193" s="1"/>
    </row>
    <row r="194" spans="2:3" x14ac:dyDescent="0.45">
      <c r="B194" s="1"/>
      <c r="C194" s="1"/>
    </row>
    <row r="195" spans="2:3" x14ac:dyDescent="0.45">
      <c r="B195" s="1"/>
      <c r="C195" s="1"/>
    </row>
    <row r="196" spans="2:3" x14ac:dyDescent="0.45">
      <c r="B196" s="1"/>
      <c r="C196" s="1"/>
    </row>
    <row r="197" spans="2:3" x14ac:dyDescent="0.45">
      <c r="B197" s="1"/>
      <c r="C197" s="1"/>
    </row>
    <row r="198" spans="2:3" x14ac:dyDescent="0.45">
      <c r="B198" s="1"/>
      <c r="C198" s="1"/>
    </row>
    <row r="199" spans="2:3" x14ac:dyDescent="0.45">
      <c r="B199" s="1"/>
      <c r="C199" s="1"/>
    </row>
    <row r="200" spans="2:3" x14ac:dyDescent="0.45">
      <c r="B200" s="1"/>
      <c r="C200" s="1"/>
    </row>
    <row r="201" spans="2:3" x14ac:dyDescent="0.45">
      <c r="B201" s="1"/>
      <c r="C201" s="1"/>
    </row>
    <row r="202" spans="2:3" x14ac:dyDescent="0.45">
      <c r="B202" s="1"/>
      <c r="C202" s="1"/>
    </row>
    <row r="203" spans="2:3" x14ac:dyDescent="0.45">
      <c r="B203" s="1"/>
      <c r="C203" s="1"/>
    </row>
    <row r="204" spans="2:3" x14ac:dyDescent="0.45">
      <c r="B204" s="1"/>
      <c r="C204" s="1"/>
    </row>
    <row r="205" spans="2:3" x14ac:dyDescent="0.45">
      <c r="B205" s="1"/>
      <c r="C205" s="1"/>
    </row>
    <row r="206" spans="2:3" x14ac:dyDescent="0.45">
      <c r="B206" s="1"/>
      <c r="C206" s="1"/>
    </row>
    <row r="207" spans="2:3" x14ac:dyDescent="0.45">
      <c r="B207" s="1"/>
      <c r="C207" s="1"/>
    </row>
    <row r="208" spans="2:3" x14ac:dyDescent="0.45">
      <c r="B208" s="1"/>
      <c r="C208" s="1"/>
    </row>
    <row r="209" spans="2:3" x14ac:dyDescent="0.45">
      <c r="B209" s="1"/>
      <c r="C209" s="1"/>
    </row>
    <row r="210" spans="2:3" x14ac:dyDescent="0.45">
      <c r="B210" s="1"/>
      <c r="C210" s="1"/>
    </row>
    <row r="211" spans="2:3" x14ac:dyDescent="0.45">
      <c r="B211" s="1"/>
      <c r="C211" s="1"/>
    </row>
    <row r="212" spans="2:3" x14ac:dyDescent="0.45">
      <c r="B212" s="1"/>
      <c r="C212" s="1"/>
    </row>
    <row r="213" spans="2:3" x14ac:dyDescent="0.45">
      <c r="B213" s="1"/>
      <c r="C213" s="1"/>
    </row>
    <row r="214" spans="2:3" x14ac:dyDescent="0.45">
      <c r="B214" s="1"/>
      <c r="C214" s="1"/>
    </row>
    <row r="215" spans="2:3" x14ac:dyDescent="0.45">
      <c r="B215" s="1"/>
      <c r="C215" s="1"/>
    </row>
    <row r="216" spans="2:3" x14ac:dyDescent="0.45">
      <c r="B216" s="1"/>
      <c r="C216" s="1"/>
    </row>
    <row r="217" spans="2:3" x14ac:dyDescent="0.45">
      <c r="B217" s="1"/>
      <c r="C217" s="1"/>
    </row>
    <row r="218" spans="2:3" x14ac:dyDescent="0.45">
      <c r="B218" s="1"/>
      <c r="C218" s="1"/>
    </row>
    <row r="219" spans="2:3" x14ac:dyDescent="0.45">
      <c r="B219" s="1"/>
      <c r="C219" s="1"/>
    </row>
    <row r="220" spans="2:3" x14ac:dyDescent="0.45">
      <c r="B220" s="1"/>
      <c r="C220" s="1"/>
    </row>
    <row r="221" spans="2:3" x14ac:dyDescent="0.45">
      <c r="B221" s="1"/>
      <c r="C221" s="1"/>
    </row>
    <row r="222" spans="2:3" x14ac:dyDescent="0.45">
      <c r="B222" s="1"/>
      <c r="C222" s="1"/>
    </row>
    <row r="223" spans="2:3" x14ac:dyDescent="0.45">
      <c r="B223" s="1"/>
      <c r="C223" s="1"/>
    </row>
    <row r="224" spans="2:3" x14ac:dyDescent="0.45">
      <c r="B224" s="1"/>
      <c r="C224" s="1"/>
    </row>
    <row r="225" spans="2:3" x14ac:dyDescent="0.45">
      <c r="B225" s="1"/>
      <c r="C225" s="1"/>
    </row>
    <row r="226" spans="2:3" x14ac:dyDescent="0.45">
      <c r="B226" s="1"/>
      <c r="C226" s="1"/>
    </row>
    <row r="227" spans="2:3" x14ac:dyDescent="0.45">
      <c r="B227" s="1"/>
      <c r="C227" s="1"/>
    </row>
    <row r="228" spans="2:3" x14ac:dyDescent="0.45">
      <c r="B228" s="1"/>
      <c r="C228" s="1"/>
    </row>
    <row r="229" spans="2:3" x14ac:dyDescent="0.45">
      <c r="B229" s="1"/>
      <c r="C229" s="1"/>
    </row>
    <row r="230" spans="2:3" x14ac:dyDescent="0.45">
      <c r="B230" s="1"/>
      <c r="C230" s="1"/>
    </row>
    <row r="231" spans="2:3" x14ac:dyDescent="0.45">
      <c r="B231" s="1"/>
      <c r="C231" s="1"/>
    </row>
    <row r="232" spans="2:3" x14ac:dyDescent="0.45">
      <c r="B232" s="1"/>
      <c r="C232" s="1"/>
    </row>
    <row r="233" spans="2:3" x14ac:dyDescent="0.45">
      <c r="B233" s="1"/>
      <c r="C233" s="1"/>
    </row>
    <row r="234" spans="2:3" x14ac:dyDescent="0.45">
      <c r="B234" s="1"/>
      <c r="C234" s="1"/>
    </row>
    <row r="235" spans="2:3" x14ac:dyDescent="0.45">
      <c r="B235" s="1"/>
      <c r="C235" s="1"/>
    </row>
    <row r="237" spans="2:3" x14ac:dyDescent="0.45">
      <c r="B237" s="1"/>
      <c r="C237" s="1"/>
    </row>
    <row r="238" spans="2:3" x14ac:dyDescent="0.45">
      <c r="B238" s="1"/>
      <c r="C238" s="1"/>
    </row>
    <row r="239" spans="2:3" x14ac:dyDescent="0.45">
      <c r="B239" s="1"/>
      <c r="C239" s="1"/>
    </row>
    <row r="240" spans="2:3" x14ac:dyDescent="0.45">
      <c r="B240" s="1"/>
      <c r="C240" s="1"/>
    </row>
    <row r="241" spans="2:3" x14ac:dyDescent="0.45">
      <c r="B241" s="1"/>
      <c r="C241" s="1"/>
    </row>
    <row r="242" spans="2:3" x14ac:dyDescent="0.45">
      <c r="B242" s="1"/>
      <c r="C242" s="1"/>
    </row>
    <row r="243" spans="2:3" x14ac:dyDescent="0.45">
      <c r="B243" s="1"/>
      <c r="C243" s="1"/>
    </row>
    <row r="244" spans="2:3" x14ac:dyDescent="0.45">
      <c r="B244" s="1"/>
      <c r="C244" s="1"/>
    </row>
    <row r="245" spans="2:3" x14ac:dyDescent="0.45">
      <c r="B245" s="1"/>
      <c r="C245" s="1"/>
    </row>
    <row r="246" spans="2:3" x14ac:dyDescent="0.45">
      <c r="B246" s="1"/>
      <c r="C246" s="1"/>
    </row>
    <row r="247" spans="2:3" x14ac:dyDescent="0.45">
      <c r="B247" s="1"/>
      <c r="C247" s="1"/>
    </row>
    <row r="248" spans="2:3" x14ac:dyDescent="0.45">
      <c r="B248" s="1"/>
      <c r="C248" s="1"/>
    </row>
    <row r="249" spans="2:3" x14ac:dyDescent="0.45">
      <c r="B249" s="1"/>
      <c r="C249" s="1"/>
    </row>
    <row r="250" spans="2:3" x14ac:dyDescent="0.45">
      <c r="B250" s="1"/>
      <c r="C250" s="1"/>
    </row>
    <row r="251" spans="2:3" x14ac:dyDescent="0.45">
      <c r="B251" s="1"/>
      <c r="C251" s="1"/>
    </row>
    <row r="252" spans="2:3" x14ac:dyDescent="0.45">
      <c r="B252" s="1"/>
      <c r="C252" s="1"/>
    </row>
    <row r="253" spans="2:3" x14ac:dyDescent="0.45">
      <c r="B253" s="1"/>
      <c r="C253" s="1"/>
    </row>
    <row r="254" spans="2:3" x14ac:dyDescent="0.45">
      <c r="B254" s="1"/>
      <c r="C254" s="1"/>
    </row>
    <row r="255" spans="2:3" x14ac:dyDescent="0.45">
      <c r="B255" s="1"/>
      <c r="C255" s="1"/>
    </row>
    <row r="256" spans="2:3" x14ac:dyDescent="0.45">
      <c r="B256" s="1"/>
      <c r="C256" s="1"/>
    </row>
    <row r="257" spans="2:3" x14ac:dyDescent="0.45">
      <c r="B257" s="1"/>
      <c r="C257" s="1"/>
    </row>
    <row r="258" spans="2:3" x14ac:dyDescent="0.45">
      <c r="B258" s="1"/>
      <c r="C258" s="1"/>
    </row>
    <row r="259" spans="2:3" x14ac:dyDescent="0.45">
      <c r="B259" s="1"/>
      <c r="C259" s="1"/>
    </row>
    <row r="260" spans="2:3" x14ac:dyDescent="0.45">
      <c r="B260" s="1"/>
      <c r="C260" s="1"/>
    </row>
    <row r="261" spans="2:3" x14ac:dyDescent="0.45">
      <c r="B261" s="1"/>
      <c r="C261" s="1"/>
    </row>
    <row r="262" spans="2:3" x14ac:dyDescent="0.45">
      <c r="B262" s="1"/>
      <c r="C262" s="1"/>
    </row>
  </sheetData>
  <mergeCells count="8">
    <mergeCell ref="D87:F87"/>
    <mergeCell ref="H87:J87"/>
    <mergeCell ref="D30:F30"/>
    <mergeCell ref="H30:J30"/>
    <mergeCell ref="D49:F49"/>
    <mergeCell ref="H49:J49"/>
    <mergeCell ref="D68:F68"/>
    <mergeCell ref="H68:J68"/>
  </mergeCells>
  <pageMargins left="0.7" right="0.7" top="0.75" bottom="0.75" header="0.3" footer="0.3"/>
  <pageSetup paperSize="9" orientation="portrait" r:id="rId1"/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Q29"/>
  <sheetViews>
    <sheetView tabSelected="1" workbookViewId="0">
      <selection activeCell="H16" sqref="H16"/>
    </sheetView>
  </sheetViews>
  <sheetFormatPr defaultColWidth="8.73046875" defaultRowHeight="14.25" x14ac:dyDescent="0.45"/>
  <cols>
    <col min="2" max="2" width="21.46484375" customWidth="1"/>
    <col min="3" max="3" width="13.19921875" bestFit="1" customWidth="1"/>
    <col min="4" max="4" width="12" bestFit="1" customWidth="1"/>
    <col min="6" max="6" width="22" bestFit="1" customWidth="1"/>
    <col min="7" max="7" width="10.796875" bestFit="1" customWidth="1"/>
    <col min="9" max="9" width="19" bestFit="1" customWidth="1"/>
    <col min="10" max="10" width="10.796875" bestFit="1" customWidth="1"/>
    <col min="13" max="13" width="18" customWidth="1"/>
    <col min="14" max="14" width="15" customWidth="1"/>
    <col min="15" max="15" width="18.73046875" customWidth="1"/>
    <col min="16" max="16" width="14.33203125" customWidth="1"/>
    <col min="17" max="17" width="15.19921875" customWidth="1"/>
  </cols>
  <sheetData>
    <row r="1" spans="1:17" ht="23.25" x14ac:dyDescent="0.7">
      <c r="A1" s="16" t="s">
        <v>25</v>
      </c>
      <c r="B1" s="32"/>
      <c r="C1" s="32"/>
      <c r="D1" s="32"/>
      <c r="E1" s="32"/>
    </row>
    <row r="2" spans="1:17" ht="23.25" x14ac:dyDescent="0.7">
      <c r="A2" s="17" t="s">
        <v>48</v>
      </c>
    </row>
    <row r="5" spans="1:17" x14ac:dyDescent="0.45">
      <c r="A5" t="s">
        <v>19</v>
      </c>
      <c r="C5" s="28">
        <v>43628</v>
      </c>
    </row>
    <row r="6" spans="1:17" x14ac:dyDescent="0.45">
      <c r="A6" t="s">
        <v>20</v>
      </c>
      <c r="C6" s="29">
        <v>43663</v>
      </c>
    </row>
    <row r="7" spans="1:17" x14ac:dyDescent="0.45">
      <c r="C7" s="3"/>
      <c r="D7" s="38"/>
      <c r="J7" s="38"/>
    </row>
    <row r="8" spans="1:17" ht="14.65" thickBot="1" x14ac:dyDescent="0.5">
      <c r="D8" s="38"/>
      <c r="G8" s="38"/>
      <c r="J8" s="38"/>
    </row>
    <row r="9" spans="1:17" ht="14.65" thickBot="1" x14ac:dyDescent="0.5">
      <c r="D9" s="38"/>
      <c r="G9" s="38"/>
      <c r="J9" s="38"/>
      <c r="N9" s="56" t="s">
        <v>42</v>
      </c>
      <c r="O9" s="57" t="s">
        <v>43</v>
      </c>
      <c r="P9" s="57" t="s">
        <v>44</v>
      </c>
      <c r="Q9" s="58" t="s">
        <v>45</v>
      </c>
    </row>
    <row r="10" spans="1:17" ht="14.65" thickBot="1" x14ac:dyDescent="0.5">
      <c r="C10" s="7" t="s">
        <v>5</v>
      </c>
      <c r="D10" s="38"/>
      <c r="F10" s="15" t="s">
        <v>26</v>
      </c>
      <c r="G10" s="38"/>
      <c r="I10" s="19" t="s">
        <v>17</v>
      </c>
      <c r="J10" s="38"/>
      <c r="N10" s="9" t="s">
        <v>15</v>
      </c>
    </row>
    <row r="11" spans="1:17" ht="14.65" thickBot="1" x14ac:dyDescent="0.5">
      <c r="C11" s="12" t="s">
        <v>13</v>
      </c>
      <c r="D11" s="39"/>
      <c r="F11" s="36" t="s">
        <v>13</v>
      </c>
      <c r="G11" s="39"/>
      <c r="I11" s="19" t="s">
        <v>13</v>
      </c>
      <c r="J11" s="40"/>
      <c r="M11" s="46" t="s">
        <v>5</v>
      </c>
      <c r="N11" s="47"/>
    </row>
    <row r="12" spans="1:17" ht="15.75" x14ac:dyDescent="0.5">
      <c r="B12" s="1" t="s">
        <v>24</v>
      </c>
      <c r="C12">
        <f>'Cracking day'!I66</f>
        <v>14.281524772692251</v>
      </c>
      <c r="D12" s="38"/>
      <c r="F12">
        <f>'Cracking day'!I46</f>
        <v>13.668111263733003</v>
      </c>
      <c r="G12" s="38"/>
      <c r="I12">
        <f>AVERAGE('Cracking day'!I106,'Cracking day'!I86)</f>
        <v>27.032792554551339</v>
      </c>
      <c r="J12" s="38"/>
      <c r="M12" s="48" t="s">
        <v>13</v>
      </c>
      <c r="N12" s="53">
        <f>('Cracking day'!J6)</f>
        <v>35.659999999999997</v>
      </c>
      <c r="O12" s="59">
        <f>('28 days healing'!J6)</f>
        <v>35.193333333333335</v>
      </c>
      <c r="P12" s="60">
        <f>('3 months healing'!J7)</f>
        <v>32.354999999999997</v>
      </c>
      <c r="Q12" s="61">
        <f>('6-13 months healing'!J9)</f>
        <v>36.729999999999997</v>
      </c>
    </row>
    <row r="13" spans="1:17" ht="16.149999999999999" thickBot="1" x14ac:dyDescent="0.55000000000000004">
      <c r="B13" s="1" t="s">
        <v>23</v>
      </c>
      <c r="C13">
        <f>'28 days healing'!I66</f>
        <v>15.836705116516903</v>
      </c>
      <c r="D13" s="38"/>
      <c r="F13">
        <f>'28 days healing'!I46</f>
        <v>15.611080416756485</v>
      </c>
      <c r="G13" s="38"/>
      <c r="I13">
        <f>AVERAGE('28 days healing'!I106,'28 days healing'!I86)</f>
        <v>21.066900537629813</v>
      </c>
      <c r="J13" s="38"/>
      <c r="M13" s="49" t="s">
        <v>14</v>
      </c>
      <c r="N13" s="54">
        <f>'Cracking day'!J7</f>
        <v>2.377961311712196</v>
      </c>
      <c r="O13" s="62">
        <f>('28 days healing'!J7)</f>
        <v>2.6871794382462335</v>
      </c>
      <c r="P13" s="63">
        <f>('3 months healing'!J8)</f>
        <v>6.5265955903518336</v>
      </c>
      <c r="Q13" s="64">
        <f>('6-13 months healing'!J10)</f>
        <v>1.6479785597310821</v>
      </c>
    </row>
    <row r="14" spans="1:17" ht="14.65" thickBot="1" x14ac:dyDescent="0.5">
      <c r="B14" s="1" t="s">
        <v>22</v>
      </c>
      <c r="C14">
        <f>'3 months healing'!I64</f>
        <v>6.2470063155601858</v>
      </c>
      <c r="D14" s="38"/>
      <c r="F14">
        <f>'3 months healing'!I45</f>
        <v>6.6745580786023275</v>
      </c>
      <c r="G14" s="38"/>
      <c r="I14">
        <f>AVERAGE('3 months healing'!I102,'3 months healing'!I83)</f>
        <v>19.178962592852198</v>
      </c>
      <c r="J14" s="38"/>
      <c r="M14" s="50" t="s">
        <v>17</v>
      </c>
      <c r="N14" s="55"/>
    </row>
    <row r="15" spans="1:17" ht="15.75" x14ac:dyDescent="0.5">
      <c r="B15" s="1" t="s">
        <v>46</v>
      </c>
      <c r="C15">
        <f>'6-13 months healing'!I64</f>
        <v>9.9812279815735021</v>
      </c>
      <c r="D15" s="38"/>
      <c r="F15">
        <f>'6-13 months healing'!I45</f>
        <v>8.8963118966198582</v>
      </c>
      <c r="G15" s="38"/>
      <c r="I15">
        <f>AVERAGE('6-13 months healing'!I102,'6-13 months healing'!I83)</f>
        <v>8.4352225605145623</v>
      </c>
      <c r="J15" s="38"/>
      <c r="M15" s="51" t="s">
        <v>13</v>
      </c>
      <c r="N15" s="53">
        <f>('Cracking day'!J9)</f>
        <v>37.733333333333334</v>
      </c>
      <c r="O15" s="59">
        <f>('28 days healing'!J9)</f>
        <v>34.856666666666662</v>
      </c>
      <c r="P15" s="60">
        <f>('3 months healing'!J10)</f>
        <v>24.810000000000002</v>
      </c>
      <c r="Q15" s="61">
        <f>('6-13 months healing'!J12)</f>
        <v>30.459999999999997</v>
      </c>
    </row>
    <row r="16" spans="1:17" ht="16.149999999999999" thickBot="1" x14ac:dyDescent="0.55000000000000004">
      <c r="D16" s="38"/>
      <c r="G16" s="38"/>
      <c r="J16" s="38"/>
      <c r="M16" s="52" t="s">
        <v>14</v>
      </c>
      <c r="N16" s="54">
        <f>('Cracking day'!J10)</f>
        <v>7.3634389610652651</v>
      </c>
      <c r="O16" s="62">
        <f>('28 days healing'!J10)</f>
        <v>5.7532976051420732</v>
      </c>
      <c r="P16" s="63">
        <f>('3 months healing'!J11)</f>
        <v>8.1741543905164793</v>
      </c>
      <c r="Q16" s="64">
        <f>('6-13 months healing'!J13)</f>
        <v>10.437772750927293</v>
      </c>
    </row>
    <row r="17" spans="2:10" x14ac:dyDescent="0.45">
      <c r="D17" s="38"/>
      <c r="J17" s="38"/>
    </row>
    <row r="18" spans="2:10" x14ac:dyDescent="0.45">
      <c r="D18" s="38"/>
      <c r="J18" s="38"/>
    </row>
    <row r="19" spans="2:10" ht="15.75" x14ac:dyDescent="0.5">
      <c r="B19" s="33"/>
      <c r="C19" s="7"/>
      <c r="D19" s="40"/>
    </row>
    <row r="20" spans="2:10" x14ac:dyDescent="0.45">
      <c r="B20" s="1"/>
      <c r="C20" s="34"/>
      <c r="D20" s="40"/>
    </row>
    <row r="21" spans="2:10" x14ac:dyDescent="0.45">
      <c r="B21" s="1"/>
      <c r="C21" s="34"/>
      <c r="D21" s="41"/>
    </row>
    <row r="22" spans="2:10" x14ac:dyDescent="0.45">
      <c r="B22" s="1"/>
      <c r="C22" s="34"/>
      <c r="D22" s="41"/>
    </row>
    <row r="23" spans="2:10" x14ac:dyDescent="0.45">
      <c r="B23" s="1"/>
      <c r="C23" s="34"/>
      <c r="D23" s="44"/>
      <c r="E23" s="9"/>
      <c r="F23" s="9"/>
    </row>
    <row r="24" spans="2:10" x14ac:dyDescent="0.45">
      <c r="D24" s="38"/>
    </row>
    <row r="25" spans="2:10" x14ac:dyDescent="0.45">
      <c r="D25" s="38"/>
    </row>
    <row r="26" spans="2:10" x14ac:dyDescent="0.45">
      <c r="D26" s="38"/>
    </row>
    <row r="27" spans="2:10" x14ac:dyDescent="0.45">
      <c r="D27" s="38"/>
    </row>
    <row r="28" spans="2:10" x14ac:dyDescent="0.45">
      <c r="D28" s="38"/>
    </row>
    <row r="29" spans="2:10" x14ac:dyDescent="0.45">
      <c r="D29" s="38"/>
    </row>
  </sheetData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Cracking day</vt:lpstr>
      <vt:lpstr>28 days healing</vt:lpstr>
      <vt:lpstr>3 months healing</vt:lpstr>
      <vt:lpstr>6-13 months healing</vt:lpstr>
      <vt:lpstr>SUMMARY RESULTS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Chrysoula Litina</dc:creator>
  <cp:lastModifiedBy>Chrysoula Litina</cp:lastModifiedBy>
  <cp:lastPrinted>2020-09-15T05:33:38Z</cp:lastPrinted>
  <dcterms:created xsi:type="dcterms:W3CDTF">2019-05-01T17:34:22Z</dcterms:created>
  <dcterms:modified xsi:type="dcterms:W3CDTF">2021-02-24T13:08:53Z</dcterms:modified>
</cp:coreProperties>
</file>